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LANEACION\Documents\PLANEACION\2024\GUIA_MUNICIPIOS_Y_ODMS_2024\1er Trimestre Kary\"/>
    </mc:Choice>
  </mc:AlternateContent>
  <bookViews>
    <workbookView xWindow="0" yWindow="0" windowWidth="28800" windowHeight="11910" tabRatio="236"/>
  </bookViews>
  <sheets>
    <sheet name="DES01" sheetId="22" r:id="rId1"/>
    <sheet name="Instructivo " sheetId="12" r:id="rId2"/>
  </sheets>
  <externalReferences>
    <externalReference r:id="rId3"/>
  </externalReferences>
  <definedNames>
    <definedName name="_xlnm._FilterDatabase" localSheetId="0" hidden="1">'DES01'!$A$3:$AR$161</definedName>
    <definedName name="_xlnm._FilterDatabase" localSheetId="1" hidden="1">'Instructivo '!$A$2:$F$46</definedName>
    <definedName name="Hidden_114">[1]Hidden_1!$A$1:$A$2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Q79" i="22" l="1"/>
  <c r="AR79" i="22" s="1"/>
  <c r="AQ80" i="22"/>
  <c r="AR80" i="22" s="1"/>
  <c r="AQ81" i="22"/>
  <c r="AR81" i="22" s="1"/>
  <c r="AQ82" i="22"/>
  <c r="AR82" i="22" s="1"/>
  <c r="AQ83" i="22"/>
  <c r="AR83" i="22" s="1"/>
  <c r="AQ84" i="22"/>
  <c r="AR84" i="22" s="1"/>
  <c r="AQ85" i="22"/>
  <c r="AR85" i="22" s="1"/>
  <c r="AQ86" i="22"/>
  <c r="AR86" i="22" s="1"/>
  <c r="AQ87" i="22"/>
  <c r="AR87" i="22" s="1"/>
  <c r="AQ88" i="22"/>
  <c r="AR88" i="22" s="1"/>
  <c r="AQ89" i="22"/>
  <c r="AR89" i="22" s="1"/>
  <c r="AQ90" i="22"/>
  <c r="AR90" i="22" s="1"/>
  <c r="AQ91" i="22"/>
  <c r="AR91" i="22" s="1"/>
  <c r="AQ92" i="22"/>
  <c r="AR92" i="22" s="1"/>
  <c r="AQ93" i="22"/>
  <c r="AR93" i="22" s="1"/>
  <c r="AQ94" i="22"/>
  <c r="AR94" i="22" s="1"/>
  <c r="AQ95" i="22"/>
  <c r="AR95" i="22" s="1"/>
  <c r="AQ96" i="22"/>
  <c r="AR96" i="22" s="1"/>
  <c r="AQ97" i="22"/>
  <c r="AR97" i="22" s="1"/>
  <c r="AQ98" i="22"/>
  <c r="AR98" i="22" s="1"/>
  <c r="AQ99" i="22"/>
  <c r="AR99" i="22" s="1"/>
  <c r="AQ100" i="22"/>
  <c r="AR100" i="22" s="1"/>
  <c r="AQ101" i="22"/>
  <c r="AR101" i="22" s="1"/>
  <c r="AQ102" i="22"/>
  <c r="AR102" i="22" s="1"/>
  <c r="AQ103" i="22"/>
  <c r="AR103" i="22" s="1"/>
  <c r="AQ104" i="22"/>
  <c r="AR104" i="22" s="1"/>
  <c r="AQ105" i="22"/>
  <c r="AR105" i="22" s="1"/>
  <c r="AQ106" i="22"/>
  <c r="AR106" i="22" s="1"/>
  <c r="AQ107" i="22"/>
  <c r="AR107" i="22" s="1"/>
  <c r="AQ108" i="22"/>
  <c r="AR108" i="22" s="1"/>
  <c r="AQ109" i="22"/>
  <c r="AR109" i="22" s="1"/>
  <c r="AQ110" i="22"/>
  <c r="AR110" i="22" s="1"/>
  <c r="AQ111" i="22"/>
  <c r="AR111" i="22" s="1"/>
  <c r="AQ112" i="22"/>
  <c r="AR112" i="22" s="1"/>
  <c r="AQ113" i="22"/>
  <c r="AR113" i="22" s="1"/>
  <c r="AQ114" i="22"/>
  <c r="AR114" i="22" s="1"/>
  <c r="AQ115" i="22"/>
  <c r="AR115" i="22" s="1"/>
  <c r="AQ116" i="22"/>
  <c r="AR116" i="22" s="1"/>
  <c r="AQ117" i="22"/>
  <c r="AR117" i="22" s="1"/>
  <c r="AQ118" i="22"/>
  <c r="AR118" i="22" s="1"/>
  <c r="AQ119" i="22"/>
  <c r="AR119" i="22" s="1"/>
  <c r="AQ120" i="22"/>
  <c r="AR120" i="22" s="1"/>
  <c r="AQ121" i="22"/>
  <c r="AR121" i="22" s="1"/>
  <c r="AQ122" i="22"/>
  <c r="AR122" i="22" s="1"/>
  <c r="AQ123" i="22"/>
  <c r="AR123" i="22" s="1"/>
  <c r="AQ124" i="22"/>
  <c r="AR124" i="22" s="1"/>
  <c r="AQ125" i="22"/>
  <c r="AR125" i="22" s="1"/>
  <c r="AQ126" i="22"/>
  <c r="AR126" i="22" s="1"/>
  <c r="AQ127" i="22"/>
  <c r="AR127" i="22" s="1"/>
  <c r="AQ128" i="22"/>
  <c r="AR128" i="22" s="1"/>
  <c r="AQ129" i="22"/>
  <c r="AR129" i="22" s="1"/>
  <c r="AQ130" i="22"/>
  <c r="AR130" i="22" s="1"/>
  <c r="AQ131" i="22"/>
  <c r="AR131" i="22" s="1"/>
  <c r="AQ132" i="22"/>
  <c r="AR132" i="22" s="1"/>
  <c r="AQ133" i="22"/>
  <c r="AR133" i="22" s="1"/>
  <c r="AQ134" i="22"/>
  <c r="AR134" i="22" s="1"/>
  <c r="AQ135" i="22"/>
  <c r="AR135" i="22" s="1"/>
  <c r="AQ136" i="22"/>
  <c r="AR136" i="22" s="1"/>
  <c r="AQ137" i="22"/>
  <c r="AR137" i="22" s="1"/>
  <c r="AQ138" i="22"/>
  <c r="AR138" i="22" s="1"/>
  <c r="AQ139" i="22"/>
  <c r="AR139" i="22" s="1"/>
  <c r="AQ140" i="22"/>
  <c r="AR140" i="22" s="1"/>
  <c r="AQ141" i="22"/>
  <c r="AR141" i="22" s="1"/>
  <c r="AQ142" i="22"/>
  <c r="AR142" i="22" s="1"/>
  <c r="AQ143" i="22"/>
  <c r="AR143" i="22" s="1"/>
  <c r="AQ144" i="22"/>
  <c r="AR144" i="22" s="1"/>
  <c r="AQ145" i="22"/>
  <c r="AR145" i="22" s="1"/>
  <c r="AQ146" i="22"/>
  <c r="AR146" i="22" s="1"/>
  <c r="AQ147" i="22"/>
  <c r="AR147" i="22" s="1"/>
  <c r="AQ148" i="22"/>
  <c r="AR148" i="22" s="1"/>
  <c r="AQ149" i="22"/>
  <c r="AR149" i="22" s="1"/>
  <c r="AQ150" i="22"/>
  <c r="AR150" i="22" s="1"/>
  <c r="AQ151" i="22"/>
  <c r="AR151" i="22" s="1"/>
  <c r="AQ152" i="22"/>
  <c r="AR152" i="22" s="1"/>
  <c r="AQ153" i="22"/>
  <c r="AR153" i="22" s="1"/>
  <c r="AQ154" i="22"/>
  <c r="AR154" i="22" s="1"/>
  <c r="AQ155" i="22"/>
  <c r="AR155" i="22" s="1"/>
  <c r="AQ156" i="22"/>
  <c r="AR156" i="22" s="1"/>
  <c r="AQ157" i="22"/>
  <c r="AR157" i="22" s="1"/>
  <c r="AQ158" i="22"/>
  <c r="AR158" i="22" s="1"/>
  <c r="AQ159" i="22"/>
  <c r="AR159" i="22" s="1"/>
  <c r="AQ160" i="22"/>
  <c r="AR160" i="22" s="1"/>
  <c r="AQ161" i="22"/>
  <c r="AR161" i="22" s="1"/>
  <c r="AP5" i="22"/>
  <c r="AP6" i="22"/>
  <c r="AP7" i="22"/>
  <c r="AP8" i="22"/>
  <c r="AQ8" i="22" s="1"/>
  <c r="AR8" i="22" s="1"/>
  <c r="AP9" i="22"/>
  <c r="AQ9" i="22" s="1"/>
  <c r="AR9" i="22" s="1"/>
  <c r="AP10" i="22"/>
  <c r="AQ10" i="22" s="1"/>
  <c r="AR10" i="22" s="1"/>
  <c r="AP11" i="22"/>
  <c r="AQ11" i="22" s="1"/>
  <c r="AR11" i="22" s="1"/>
  <c r="AP12" i="22"/>
  <c r="AQ12" i="22" s="1"/>
  <c r="AR12" i="22" s="1"/>
  <c r="AP13" i="22"/>
  <c r="AQ13" i="22" s="1"/>
  <c r="AR13" i="22" s="1"/>
  <c r="AP14" i="22"/>
  <c r="AQ14" i="22" s="1"/>
  <c r="AR14" i="22" s="1"/>
  <c r="AP15" i="22"/>
  <c r="AQ15" i="22" s="1"/>
  <c r="AR15" i="22" s="1"/>
  <c r="AP16" i="22"/>
  <c r="AQ16" i="22" s="1"/>
  <c r="AR16" i="22" s="1"/>
  <c r="AP17" i="22"/>
  <c r="AQ17" i="22" s="1"/>
  <c r="AR17" i="22" s="1"/>
  <c r="AP18" i="22"/>
  <c r="AQ18" i="22" s="1"/>
  <c r="AR18" i="22" s="1"/>
  <c r="AP19" i="22"/>
  <c r="AQ19" i="22" s="1"/>
  <c r="AR19" i="22" s="1"/>
  <c r="AP20" i="22"/>
  <c r="AQ20" i="22" s="1"/>
  <c r="AR20" i="22" s="1"/>
  <c r="AP21" i="22"/>
  <c r="AQ21" i="22" s="1"/>
  <c r="AR21" i="22" s="1"/>
  <c r="AP22" i="22"/>
  <c r="AQ22" i="22" s="1"/>
  <c r="AR22" i="22" s="1"/>
  <c r="AP23" i="22"/>
  <c r="AQ23" i="22" s="1"/>
  <c r="AR23" i="22" s="1"/>
  <c r="AP24" i="22"/>
  <c r="AQ24" i="22" s="1"/>
  <c r="AR24" i="22" s="1"/>
  <c r="AP25" i="22"/>
  <c r="AQ25" i="22" s="1"/>
  <c r="AR25" i="22" s="1"/>
  <c r="AP26" i="22"/>
  <c r="AQ26" i="22" s="1"/>
  <c r="AR26" i="22" s="1"/>
  <c r="AP27" i="22"/>
  <c r="AQ27" i="22" s="1"/>
  <c r="AR27" i="22" s="1"/>
  <c r="AP28" i="22"/>
  <c r="AQ28" i="22" s="1"/>
  <c r="AR28" i="22" s="1"/>
  <c r="AP29" i="22"/>
  <c r="AQ29" i="22" s="1"/>
  <c r="AR29" i="22" s="1"/>
  <c r="AP30" i="22"/>
  <c r="AQ30" i="22" s="1"/>
  <c r="AR30" i="22" s="1"/>
  <c r="AP31" i="22"/>
  <c r="AQ31" i="22" s="1"/>
  <c r="AR31" i="22" s="1"/>
  <c r="AP32" i="22"/>
  <c r="AQ32" i="22" s="1"/>
  <c r="AR32" i="22" s="1"/>
  <c r="AP33" i="22"/>
  <c r="AQ33" i="22" s="1"/>
  <c r="AR33" i="22" s="1"/>
  <c r="AP34" i="22"/>
  <c r="AQ34" i="22" s="1"/>
  <c r="AR34" i="22" s="1"/>
  <c r="AP35" i="22"/>
  <c r="AQ35" i="22" s="1"/>
  <c r="AR35" i="22" s="1"/>
  <c r="AP36" i="22"/>
  <c r="AQ36" i="22" s="1"/>
  <c r="AR36" i="22" s="1"/>
  <c r="AP37" i="22"/>
  <c r="AQ37" i="22" s="1"/>
  <c r="AR37" i="22" s="1"/>
  <c r="AP38" i="22"/>
  <c r="AQ38" i="22" s="1"/>
  <c r="AR38" i="22" s="1"/>
  <c r="AP39" i="22"/>
  <c r="AQ39" i="22" s="1"/>
  <c r="AR39" i="22" s="1"/>
  <c r="AP40" i="22"/>
  <c r="AQ40" i="22" s="1"/>
  <c r="AR40" i="22" s="1"/>
  <c r="AP41" i="22"/>
  <c r="AQ41" i="22" s="1"/>
  <c r="AR41" i="22" s="1"/>
  <c r="AP42" i="22"/>
  <c r="AQ42" i="22" s="1"/>
  <c r="AR42" i="22" s="1"/>
  <c r="AP43" i="22"/>
  <c r="AQ43" i="22" s="1"/>
  <c r="AR43" i="22" s="1"/>
  <c r="AP44" i="22"/>
  <c r="AQ44" i="22" s="1"/>
  <c r="AR44" i="22" s="1"/>
  <c r="AP45" i="22"/>
  <c r="AQ45" i="22" s="1"/>
  <c r="AR45" i="22" s="1"/>
  <c r="AP46" i="22"/>
  <c r="AQ46" i="22" s="1"/>
  <c r="AR46" i="22" s="1"/>
  <c r="AP47" i="22"/>
  <c r="AQ47" i="22" s="1"/>
  <c r="AR47" i="22" s="1"/>
  <c r="AP48" i="22"/>
  <c r="AQ48" i="22" s="1"/>
  <c r="AR48" i="22" s="1"/>
  <c r="AP49" i="22"/>
  <c r="AQ49" i="22" s="1"/>
  <c r="AR49" i="22" s="1"/>
  <c r="AP50" i="22"/>
  <c r="AQ50" i="22" s="1"/>
  <c r="AR50" i="22" s="1"/>
  <c r="AP51" i="22"/>
  <c r="AQ51" i="22" s="1"/>
  <c r="AR51" i="22" s="1"/>
  <c r="AP52" i="22"/>
  <c r="AQ52" i="22" s="1"/>
  <c r="AR52" i="22" s="1"/>
  <c r="AP53" i="22"/>
  <c r="AQ53" i="22" s="1"/>
  <c r="AR53" i="22" s="1"/>
  <c r="AP54" i="22"/>
  <c r="AQ54" i="22" s="1"/>
  <c r="AR54" i="22" s="1"/>
  <c r="AP55" i="22"/>
  <c r="AQ55" i="22" s="1"/>
  <c r="AR55" i="22" s="1"/>
  <c r="AP56" i="22"/>
  <c r="AQ56" i="22" s="1"/>
  <c r="AR56" i="22" s="1"/>
  <c r="AP57" i="22"/>
  <c r="AQ57" i="22" s="1"/>
  <c r="AR57" i="22" s="1"/>
  <c r="AP58" i="22"/>
  <c r="AQ58" i="22" s="1"/>
  <c r="AR58" i="22" s="1"/>
  <c r="AP59" i="22"/>
  <c r="AQ59" i="22" s="1"/>
  <c r="AR59" i="22" s="1"/>
  <c r="AP60" i="22"/>
  <c r="AQ60" i="22" s="1"/>
  <c r="AR60" i="22" s="1"/>
  <c r="AP61" i="22"/>
  <c r="AQ61" i="22" s="1"/>
  <c r="AR61" i="22" s="1"/>
  <c r="AP62" i="22"/>
  <c r="AQ62" i="22" s="1"/>
  <c r="AR62" i="22" s="1"/>
  <c r="AP63" i="22"/>
  <c r="AQ63" i="22" s="1"/>
  <c r="AR63" i="22" s="1"/>
  <c r="AP64" i="22"/>
  <c r="AQ64" i="22" s="1"/>
  <c r="AR64" i="22" s="1"/>
  <c r="AP65" i="22"/>
  <c r="AQ65" i="22" s="1"/>
  <c r="AR65" i="22" s="1"/>
  <c r="AP66" i="22"/>
  <c r="AQ66" i="22" s="1"/>
  <c r="AR66" i="22" s="1"/>
  <c r="AP67" i="22"/>
  <c r="AQ67" i="22" s="1"/>
  <c r="AR67" i="22" s="1"/>
  <c r="AP68" i="22"/>
  <c r="AQ68" i="22" s="1"/>
  <c r="AR68" i="22" s="1"/>
  <c r="AP69" i="22"/>
  <c r="AQ69" i="22" s="1"/>
  <c r="AR69" i="22" s="1"/>
  <c r="AP70" i="22"/>
  <c r="AQ70" i="22" s="1"/>
  <c r="AR70" i="22" s="1"/>
  <c r="AP71" i="22"/>
  <c r="AQ71" i="22" s="1"/>
  <c r="AR71" i="22" s="1"/>
  <c r="AP72" i="22"/>
  <c r="AQ72" i="22" s="1"/>
  <c r="AR72" i="22" s="1"/>
  <c r="AP73" i="22"/>
  <c r="AQ73" i="22" s="1"/>
  <c r="AR73" i="22" s="1"/>
  <c r="AP74" i="22"/>
  <c r="AQ74" i="22" s="1"/>
  <c r="AR74" i="22" s="1"/>
  <c r="AP75" i="22"/>
  <c r="AQ75" i="22" s="1"/>
  <c r="AR75" i="22" s="1"/>
  <c r="AP76" i="22"/>
  <c r="AQ76" i="22" s="1"/>
  <c r="AR76" i="22" s="1"/>
  <c r="AP77" i="22"/>
  <c r="AQ77" i="22" s="1"/>
  <c r="AR77" i="22" s="1"/>
  <c r="AP78" i="22"/>
  <c r="AQ78" i="22" s="1"/>
  <c r="AR78" i="22" s="1"/>
  <c r="AJ160" i="22"/>
  <c r="AK160" i="22" s="1"/>
  <c r="AF160" i="22"/>
  <c r="AG160" i="22" s="1"/>
  <c r="AJ154" i="22"/>
  <c r="AK154" i="22" s="1"/>
  <c r="AF154" i="22"/>
  <c r="AG154" i="22" s="1"/>
  <c r="AJ153" i="22"/>
  <c r="AK153" i="22" s="1"/>
  <c r="AF153" i="22"/>
  <c r="AG153" i="22" s="1"/>
  <c r="AJ127" i="22"/>
  <c r="AK127" i="22" s="1"/>
  <c r="AF127" i="22"/>
  <c r="AG127" i="22" s="1"/>
  <c r="AJ122" i="22"/>
  <c r="AK122" i="22" s="1"/>
  <c r="AF122" i="22"/>
  <c r="AG122" i="22" s="1"/>
  <c r="AJ121" i="22"/>
  <c r="AK121" i="22" s="1"/>
  <c r="AF121" i="22"/>
  <c r="AG121" i="22" s="1"/>
  <c r="AJ113" i="22"/>
  <c r="AK113" i="22" s="1"/>
  <c r="AF113" i="22"/>
  <c r="AG113" i="22" s="1"/>
  <c r="AJ109" i="22"/>
  <c r="AK109" i="22" s="1"/>
  <c r="AF109" i="22"/>
  <c r="AG109" i="22" s="1"/>
  <c r="AJ106" i="22"/>
  <c r="AK106" i="22" s="1"/>
  <c r="AF106" i="22"/>
  <c r="AG106" i="22" s="1"/>
  <c r="AJ103" i="22"/>
  <c r="AK103" i="22" s="1"/>
  <c r="AF103" i="22"/>
  <c r="AG103" i="22" s="1"/>
  <c r="AJ102" i="22"/>
  <c r="AK102" i="22" s="1"/>
  <c r="AF102" i="22"/>
  <c r="AG102" i="22" s="1"/>
  <c r="AJ96" i="22"/>
  <c r="AK96" i="22" s="1"/>
  <c r="AF96" i="22"/>
  <c r="AG96" i="22" s="1"/>
  <c r="AJ42" i="22"/>
  <c r="AK42" i="22" s="1"/>
  <c r="AF42" i="22"/>
  <c r="AG42" i="22" s="1"/>
  <c r="AB8" i="22" l="1"/>
  <c r="V149" i="22"/>
  <c r="V136" i="22"/>
  <c r="V131" i="22"/>
  <c r="V73" i="22"/>
  <c r="AP4" i="22" l="1"/>
  <c r="V114" i="22"/>
  <c r="V98" i="22"/>
  <c r="V96" i="22"/>
  <c r="W149" i="22"/>
  <c r="W136" i="22"/>
  <c r="W131" i="22"/>
  <c r="W120" i="22"/>
  <c r="W73" i="22"/>
  <c r="P155" i="22" l="1"/>
  <c r="P154" i="22"/>
  <c r="P153" i="22"/>
  <c r="P149" i="22"/>
  <c r="P130" i="22"/>
  <c r="P128" i="22"/>
  <c r="P120" i="22"/>
  <c r="P94" i="22"/>
  <c r="P93" i="22"/>
  <c r="P91" i="22"/>
  <c r="P86" i="22"/>
  <c r="P85" i="22"/>
  <c r="P83" i="22"/>
  <c r="P75" i="22"/>
  <c r="P72" i="22"/>
  <c r="P70" i="22"/>
  <c r="P69" i="22"/>
  <c r="P60" i="22"/>
  <c r="P59" i="22"/>
  <c r="F45" i="12" l="1"/>
  <c r="F46" i="12" s="1"/>
  <c r="F42" i="12"/>
  <c r="F43" i="12" s="1"/>
  <c r="F38" i="12"/>
  <c r="F39" i="12" s="1"/>
  <c r="F34" i="12"/>
  <c r="F35" i="12" s="1"/>
  <c r="F30" i="12"/>
  <c r="F31" i="12" s="1"/>
  <c r="AN161" i="22" l="1"/>
  <c r="AO161" i="22" s="1"/>
  <c r="AJ161" i="22"/>
  <c r="AK161" i="22" s="1"/>
  <c r="AF161" i="22"/>
  <c r="AG161" i="22" s="1"/>
  <c r="AB161" i="22"/>
  <c r="AC161" i="22" s="1"/>
  <c r="AN160" i="22"/>
  <c r="AO160" i="22" s="1"/>
  <c r="AB160" i="22"/>
  <c r="AC160" i="22" s="1"/>
  <c r="AN159" i="22"/>
  <c r="AO159" i="22" s="1"/>
  <c r="AJ159" i="22"/>
  <c r="AK159" i="22" s="1"/>
  <c r="AF159" i="22"/>
  <c r="AG159" i="22" s="1"/>
  <c r="AB159" i="22"/>
  <c r="AC159" i="22" s="1"/>
  <c r="AN158" i="22"/>
  <c r="AO158" i="22" s="1"/>
  <c r="AJ158" i="22"/>
  <c r="AK158" i="22" s="1"/>
  <c r="AF158" i="22"/>
  <c r="AG158" i="22" s="1"/>
  <c r="AB158" i="22"/>
  <c r="AC158" i="22" s="1"/>
  <c r="AN157" i="22"/>
  <c r="AO157" i="22" s="1"/>
  <c r="AJ157" i="22"/>
  <c r="AK157" i="22" s="1"/>
  <c r="AF157" i="22"/>
  <c r="AG157" i="22" s="1"/>
  <c r="AB157" i="22"/>
  <c r="AC157" i="22" s="1"/>
  <c r="AN156" i="22"/>
  <c r="AO156" i="22" s="1"/>
  <c r="AJ156" i="22"/>
  <c r="AK156" i="22" s="1"/>
  <c r="AF156" i="22"/>
  <c r="AG156" i="22" s="1"/>
  <c r="AB156" i="22"/>
  <c r="AC156" i="22" s="1"/>
  <c r="AN155" i="22"/>
  <c r="AO155" i="22" s="1"/>
  <c r="AJ155" i="22"/>
  <c r="AK155" i="22" s="1"/>
  <c r="AF155" i="22"/>
  <c r="AG155" i="22" s="1"/>
  <c r="AB155" i="22"/>
  <c r="AC155" i="22" s="1"/>
  <c r="AN154" i="22"/>
  <c r="AO154" i="22" s="1"/>
  <c r="AB154" i="22"/>
  <c r="AC154" i="22" s="1"/>
  <c r="AN153" i="22"/>
  <c r="AO153" i="22" s="1"/>
  <c r="AB153" i="22"/>
  <c r="AC153" i="22" s="1"/>
  <c r="AN152" i="22"/>
  <c r="AO152" i="22" s="1"/>
  <c r="AJ152" i="22"/>
  <c r="AK152" i="22" s="1"/>
  <c r="AF152" i="22"/>
  <c r="AG152" i="22" s="1"/>
  <c r="AB152" i="22"/>
  <c r="AC152" i="22" s="1"/>
  <c r="AN151" i="22"/>
  <c r="AO151" i="22" s="1"/>
  <c r="AJ151" i="22"/>
  <c r="AK151" i="22" s="1"/>
  <c r="AF151" i="22"/>
  <c r="AG151" i="22" s="1"/>
  <c r="AB151" i="22"/>
  <c r="AC151" i="22" s="1"/>
  <c r="AN150" i="22"/>
  <c r="AO150" i="22" s="1"/>
  <c r="AJ150" i="22"/>
  <c r="AK150" i="22" s="1"/>
  <c r="AF150" i="22"/>
  <c r="AG150" i="22" s="1"/>
  <c r="AB150" i="22"/>
  <c r="AC150" i="22" s="1"/>
  <c r="AN149" i="22"/>
  <c r="AO149" i="22" s="1"/>
  <c r="AJ149" i="22"/>
  <c r="AK149" i="22" s="1"/>
  <c r="AF149" i="22"/>
  <c r="AG149" i="22" s="1"/>
  <c r="AB149" i="22"/>
  <c r="AC149" i="22" s="1"/>
  <c r="AN148" i="22"/>
  <c r="AO148" i="22" s="1"/>
  <c r="AJ148" i="22"/>
  <c r="AK148" i="22" s="1"/>
  <c r="AF148" i="22"/>
  <c r="AG148" i="22" s="1"/>
  <c r="AB148" i="22"/>
  <c r="AC148" i="22" s="1"/>
  <c r="AN147" i="22"/>
  <c r="AO147" i="22" s="1"/>
  <c r="AJ147" i="22"/>
  <c r="AK147" i="22" s="1"/>
  <c r="AF147" i="22"/>
  <c r="AG147" i="22" s="1"/>
  <c r="AB147" i="22"/>
  <c r="AC147" i="22" s="1"/>
  <c r="AN146" i="22"/>
  <c r="AO146" i="22" s="1"/>
  <c r="AJ146" i="22"/>
  <c r="AK146" i="22" s="1"/>
  <c r="AF146" i="22"/>
  <c r="AG146" i="22" s="1"/>
  <c r="AB146" i="22"/>
  <c r="AC146" i="22" s="1"/>
  <c r="AN145" i="22"/>
  <c r="AO145" i="22" s="1"/>
  <c r="AJ145" i="22"/>
  <c r="AK145" i="22" s="1"/>
  <c r="AF145" i="22"/>
  <c r="AG145" i="22" s="1"/>
  <c r="AB145" i="22"/>
  <c r="AC145" i="22" s="1"/>
  <c r="AN144" i="22"/>
  <c r="AO144" i="22" s="1"/>
  <c r="AJ144" i="22"/>
  <c r="AK144" i="22" s="1"/>
  <c r="AF144" i="22"/>
  <c r="AG144" i="22" s="1"/>
  <c r="AB144" i="22"/>
  <c r="AC144" i="22" s="1"/>
  <c r="AN143" i="22"/>
  <c r="AO143" i="22" s="1"/>
  <c r="AJ143" i="22"/>
  <c r="AK143" i="22" s="1"/>
  <c r="AF143" i="22"/>
  <c r="AG143" i="22" s="1"/>
  <c r="AB143" i="22"/>
  <c r="AC143" i="22" s="1"/>
  <c r="AN142" i="22"/>
  <c r="AO142" i="22" s="1"/>
  <c r="AJ142" i="22"/>
  <c r="AK142" i="22" s="1"/>
  <c r="AF142" i="22"/>
  <c r="AG142" i="22" s="1"/>
  <c r="AB142" i="22"/>
  <c r="AC142" i="22" s="1"/>
  <c r="AN141" i="22"/>
  <c r="AO141" i="22" s="1"/>
  <c r="AJ141" i="22"/>
  <c r="AK141" i="22" s="1"/>
  <c r="AF141" i="22"/>
  <c r="AG141" i="22" s="1"/>
  <c r="AB141" i="22"/>
  <c r="AC141" i="22" s="1"/>
  <c r="AN140" i="22"/>
  <c r="AO140" i="22" s="1"/>
  <c r="AJ140" i="22"/>
  <c r="AK140" i="22" s="1"/>
  <c r="AF140" i="22"/>
  <c r="AG140" i="22" s="1"/>
  <c r="AB140" i="22"/>
  <c r="AC140" i="22" s="1"/>
  <c r="AN139" i="22"/>
  <c r="AO139" i="22" s="1"/>
  <c r="AJ139" i="22"/>
  <c r="AK139" i="22" s="1"/>
  <c r="AF139" i="22"/>
  <c r="AG139" i="22" s="1"/>
  <c r="AB139" i="22"/>
  <c r="AC139" i="22" s="1"/>
  <c r="AN138" i="22"/>
  <c r="AO138" i="22" s="1"/>
  <c r="AJ138" i="22"/>
  <c r="AK138" i="22" s="1"/>
  <c r="AF138" i="22"/>
  <c r="AG138" i="22" s="1"/>
  <c r="AB138" i="22"/>
  <c r="AC138" i="22" s="1"/>
  <c r="AN137" i="22"/>
  <c r="AO137" i="22" s="1"/>
  <c r="AJ137" i="22"/>
  <c r="AK137" i="22" s="1"/>
  <c r="AF137" i="22"/>
  <c r="AG137" i="22" s="1"/>
  <c r="AB137" i="22"/>
  <c r="AC137" i="22" s="1"/>
  <c r="AN136" i="22"/>
  <c r="AO136" i="22" s="1"/>
  <c r="AJ136" i="22"/>
  <c r="AK136" i="22" s="1"/>
  <c r="AF136" i="22"/>
  <c r="AG136" i="22" s="1"/>
  <c r="AB136" i="22"/>
  <c r="AC136" i="22" s="1"/>
  <c r="AN135" i="22"/>
  <c r="AO135" i="22" s="1"/>
  <c r="AJ135" i="22"/>
  <c r="AK135" i="22" s="1"/>
  <c r="AF135" i="22"/>
  <c r="AG135" i="22" s="1"/>
  <c r="AB135" i="22"/>
  <c r="AC135" i="22" s="1"/>
  <c r="AN134" i="22"/>
  <c r="AO134" i="22" s="1"/>
  <c r="AJ134" i="22"/>
  <c r="AK134" i="22" s="1"/>
  <c r="AF134" i="22"/>
  <c r="AG134" i="22" s="1"/>
  <c r="AB134" i="22"/>
  <c r="AC134" i="22" s="1"/>
  <c r="AN133" i="22"/>
  <c r="AO133" i="22" s="1"/>
  <c r="AJ133" i="22"/>
  <c r="AK133" i="22" s="1"/>
  <c r="AF133" i="22"/>
  <c r="AG133" i="22" s="1"/>
  <c r="AB133" i="22"/>
  <c r="AC133" i="22" s="1"/>
  <c r="AN132" i="22"/>
  <c r="AO132" i="22" s="1"/>
  <c r="AJ132" i="22"/>
  <c r="AK132" i="22" s="1"/>
  <c r="AF132" i="22"/>
  <c r="AG132" i="22" s="1"/>
  <c r="AB132" i="22"/>
  <c r="AC132" i="22" s="1"/>
  <c r="AN131" i="22"/>
  <c r="AO131" i="22" s="1"/>
  <c r="AJ131" i="22"/>
  <c r="AK131" i="22" s="1"/>
  <c r="AF131" i="22"/>
  <c r="AG131" i="22" s="1"/>
  <c r="AB131" i="22"/>
  <c r="AC131" i="22" s="1"/>
  <c r="AN130" i="22"/>
  <c r="AO130" i="22" s="1"/>
  <c r="AJ130" i="22"/>
  <c r="AK130" i="22" s="1"/>
  <c r="AF130" i="22"/>
  <c r="AG130" i="22" s="1"/>
  <c r="AB130" i="22"/>
  <c r="AC130" i="22" s="1"/>
  <c r="AN129" i="22"/>
  <c r="AO129" i="22" s="1"/>
  <c r="AJ129" i="22"/>
  <c r="AK129" i="22" s="1"/>
  <c r="AF129" i="22"/>
  <c r="AG129" i="22" s="1"/>
  <c r="AB129" i="22"/>
  <c r="AC129" i="22" s="1"/>
  <c r="AN128" i="22"/>
  <c r="AO128" i="22" s="1"/>
  <c r="AJ128" i="22"/>
  <c r="AK128" i="22" s="1"/>
  <c r="AF128" i="22"/>
  <c r="AG128" i="22" s="1"/>
  <c r="AB128" i="22"/>
  <c r="AC128" i="22" s="1"/>
  <c r="AN127" i="22"/>
  <c r="AO127" i="22" s="1"/>
  <c r="AB127" i="22"/>
  <c r="AC127" i="22" s="1"/>
  <c r="AN126" i="22"/>
  <c r="AO126" i="22" s="1"/>
  <c r="AJ126" i="22"/>
  <c r="AK126" i="22" s="1"/>
  <c r="AF126" i="22"/>
  <c r="AG126" i="22" s="1"/>
  <c r="AB126" i="22"/>
  <c r="AC126" i="22" s="1"/>
  <c r="AN125" i="22"/>
  <c r="AO125" i="22" s="1"/>
  <c r="AJ125" i="22"/>
  <c r="AK125" i="22" s="1"/>
  <c r="AF125" i="22"/>
  <c r="AG125" i="22" s="1"/>
  <c r="AB125" i="22"/>
  <c r="AC125" i="22" s="1"/>
  <c r="AN124" i="22"/>
  <c r="AO124" i="22" s="1"/>
  <c r="AJ124" i="22"/>
  <c r="AK124" i="22" s="1"/>
  <c r="AF124" i="22"/>
  <c r="AG124" i="22" s="1"/>
  <c r="AB124" i="22"/>
  <c r="AC124" i="22" s="1"/>
  <c r="AN123" i="22"/>
  <c r="AO123" i="22" s="1"/>
  <c r="AJ123" i="22"/>
  <c r="AK123" i="22" s="1"/>
  <c r="AF123" i="22"/>
  <c r="AG123" i="22" s="1"/>
  <c r="AB123" i="22"/>
  <c r="AC123" i="22" s="1"/>
  <c r="AN122" i="22"/>
  <c r="AO122" i="22" s="1"/>
  <c r="AB122" i="22"/>
  <c r="AC122" i="22" s="1"/>
  <c r="AN121" i="22"/>
  <c r="AO121" i="22" s="1"/>
  <c r="AB121" i="22"/>
  <c r="AC121" i="22" s="1"/>
  <c r="AN120" i="22"/>
  <c r="AO120" i="22" s="1"/>
  <c r="AJ120" i="22"/>
  <c r="AK120" i="22" s="1"/>
  <c r="AF120" i="22"/>
  <c r="AG120" i="22" s="1"/>
  <c r="AB120" i="22"/>
  <c r="AC120" i="22" s="1"/>
  <c r="AN119" i="22"/>
  <c r="AO119" i="22" s="1"/>
  <c r="AJ119" i="22"/>
  <c r="AK119" i="22" s="1"/>
  <c r="AF119" i="22"/>
  <c r="AG119" i="22" s="1"/>
  <c r="AB119" i="22"/>
  <c r="AC119" i="22" s="1"/>
  <c r="AN118" i="22"/>
  <c r="AO118" i="22" s="1"/>
  <c r="AJ118" i="22"/>
  <c r="AK118" i="22" s="1"/>
  <c r="AF118" i="22"/>
  <c r="AG118" i="22" s="1"/>
  <c r="AB118" i="22"/>
  <c r="AC118" i="22" s="1"/>
  <c r="AN117" i="22"/>
  <c r="AO117" i="22" s="1"/>
  <c r="AJ117" i="22"/>
  <c r="AK117" i="22" s="1"/>
  <c r="AF117" i="22"/>
  <c r="AG117" i="22" s="1"/>
  <c r="AB117" i="22"/>
  <c r="AC117" i="22" s="1"/>
  <c r="AN116" i="22"/>
  <c r="AO116" i="22" s="1"/>
  <c r="AJ116" i="22"/>
  <c r="AK116" i="22" s="1"/>
  <c r="AF116" i="22"/>
  <c r="AG116" i="22" s="1"/>
  <c r="AB116" i="22"/>
  <c r="AC116" i="22" s="1"/>
  <c r="AN115" i="22"/>
  <c r="AO115" i="22" s="1"/>
  <c r="AJ115" i="22"/>
  <c r="AK115" i="22" s="1"/>
  <c r="AF115" i="22"/>
  <c r="AG115" i="22" s="1"/>
  <c r="AB115" i="22"/>
  <c r="AC115" i="22" s="1"/>
  <c r="AN114" i="22"/>
  <c r="AO114" i="22" s="1"/>
  <c r="AJ114" i="22"/>
  <c r="AK114" i="22" s="1"/>
  <c r="AF114" i="22"/>
  <c r="AG114" i="22" s="1"/>
  <c r="AB114" i="22"/>
  <c r="AC114" i="22" s="1"/>
  <c r="AN113" i="22"/>
  <c r="AO113" i="22" s="1"/>
  <c r="AB113" i="22"/>
  <c r="AC113" i="22" s="1"/>
  <c r="AN112" i="22"/>
  <c r="AO112" i="22" s="1"/>
  <c r="AJ112" i="22"/>
  <c r="AK112" i="22" s="1"/>
  <c r="AF112" i="22"/>
  <c r="AG112" i="22" s="1"/>
  <c r="AB112" i="22"/>
  <c r="AC112" i="22" s="1"/>
  <c r="AN111" i="22"/>
  <c r="AO111" i="22" s="1"/>
  <c r="AJ111" i="22"/>
  <c r="AK111" i="22" s="1"/>
  <c r="AF111" i="22"/>
  <c r="AG111" i="22" s="1"/>
  <c r="AB111" i="22"/>
  <c r="AC111" i="22" s="1"/>
  <c r="AN110" i="22"/>
  <c r="AO110" i="22" s="1"/>
  <c r="AJ110" i="22"/>
  <c r="AK110" i="22" s="1"/>
  <c r="AF110" i="22"/>
  <c r="AG110" i="22" s="1"/>
  <c r="AB110" i="22"/>
  <c r="AC110" i="22" s="1"/>
  <c r="AN109" i="22"/>
  <c r="AO109" i="22" s="1"/>
  <c r="AB109" i="22"/>
  <c r="AC109" i="22" s="1"/>
  <c r="AN108" i="22"/>
  <c r="AO108" i="22" s="1"/>
  <c r="AJ108" i="22"/>
  <c r="AK108" i="22" s="1"/>
  <c r="AF108" i="22"/>
  <c r="AG108" i="22" s="1"/>
  <c r="AB108" i="22"/>
  <c r="AC108" i="22" s="1"/>
  <c r="AN107" i="22"/>
  <c r="AO107" i="22" s="1"/>
  <c r="AJ107" i="22"/>
  <c r="AK107" i="22" s="1"/>
  <c r="AF107" i="22"/>
  <c r="AG107" i="22" s="1"/>
  <c r="AB107" i="22"/>
  <c r="AC107" i="22" s="1"/>
  <c r="AN106" i="22"/>
  <c r="AO106" i="22" s="1"/>
  <c r="AB106" i="22"/>
  <c r="AC106" i="22" s="1"/>
  <c r="AN105" i="22"/>
  <c r="AO105" i="22" s="1"/>
  <c r="AJ105" i="22"/>
  <c r="AK105" i="22" s="1"/>
  <c r="AF105" i="22"/>
  <c r="AG105" i="22" s="1"/>
  <c r="AB105" i="22"/>
  <c r="AC105" i="22" s="1"/>
  <c r="AN104" i="22"/>
  <c r="AO104" i="22" s="1"/>
  <c r="AJ104" i="22"/>
  <c r="AK104" i="22" s="1"/>
  <c r="AF104" i="22"/>
  <c r="AG104" i="22" s="1"/>
  <c r="AB104" i="22"/>
  <c r="AC104" i="22" s="1"/>
  <c r="AN103" i="22"/>
  <c r="AO103" i="22" s="1"/>
  <c r="AB103" i="22"/>
  <c r="AC103" i="22" s="1"/>
  <c r="AN102" i="22"/>
  <c r="AO102" i="22" s="1"/>
  <c r="AB102" i="22"/>
  <c r="AC102" i="22" s="1"/>
  <c r="AN101" i="22"/>
  <c r="AO101" i="22" s="1"/>
  <c r="AJ101" i="22"/>
  <c r="AK101" i="22" s="1"/>
  <c r="AF101" i="22"/>
  <c r="AG101" i="22" s="1"/>
  <c r="AB101" i="22"/>
  <c r="AC101" i="22" s="1"/>
  <c r="AN100" i="22"/>
  <c r="AO100" i="22" s="1"/>
  <c r="AJ100" i="22"/>
  <c r="AK100" i="22" s="1"/>
  <c r="AF100" i="22"/>
  <c r="AG100" i="22" s="1"/>
  <c r="AB100" i="22"/>
  <c r="AC100" i="22" s="1"/>
  <c r="AN99" i="22"/>
  <c r="AO99" i="22" s="1"/>
  <c r="AJ99" i="22"/>
  <c r="AK99" i="22" s="1"/>
  <c r="AF99" i="22"/>
  <c r="AG99" i="22" s="1"/>
  <c r="AB99" i="22"/>
  <c r="AC99" i="22" s="1"/>
  <c r="AN98" i="22"/>
  <c r="AO98" i="22" s="1"/>
  <c r="AJ98" i="22"/>
  <c r="AK98" i="22" s="1"/>
  <c r="AF98" i="22"/>
  <c r="AG98" i="22" s="1"/>
  <c r="AB98" i="22"/>
  <c r="AC98" i="22" s="1"/>
  <c r="AN97" i="22"/>
  <c r="AO97" i="22" s="1"/>
  <c r="AJ97" i="22"/>
  <c r="AK97" i="22" s="1"/>
  <c r="AF97" i="22"/>
  <c r="AG97" i="22" s="1"/>
  <c r="AB97" i="22"/>
  <c r="AC97" i="22" s="1"/>
  <c r="AN96" i="22"/>
  <c r="AO96" i="22" s="1"/>
  <c r="AB96" i="22"/>
  <c r="AC96" i="22" s="1"/>
  <c r="AN95" i="22"/>
  <c r="AO95" i="22" s="1"/>
  <c r="AJ95" i="22"/>
  <c r="AK95" i="22" s="1"/>
  <c r="AF95" i="22"/>
  <c r="AG95" i="22" s="1"/>
  <c r="AB95" i="22"/>
  <c r="AC95" i="22" s="1"/>
  <c r="AN94" i="22"/>
  <c r="AO94" i="22" s="1"/>
  <c r="AJ94" i="22"/>
  <c r="AK94" i="22" s="1"/>
  <c r="AF94" i="22"/>
  <c r="AG94" i="22" s="1"/>
  <c r="AB94" i="22"/>
  <c r="AC94" i="22" s="1"/>
  <c r="AN93" i="22"/>
  <c r="AO93" i="22" s="1"/>
  <c r="AJ93" i="22"/>
  <c r="AK93" i="22" s="1"/>
  <c r="AF93" i="22"/>
  <c r="AG93" i="22" s="1"/>
  <c r="AB93" i="22"/>
  <c r="AC93" i="22" s="1"/>
  <c r="AN92" i="22"/>
  <c r="AO92" i="22" s="1"/>
  <c r="AJ92" i="22"/>
  <c r="AK92" i="22" s="1"/>
  <c r="AF92" i="22"/>
  <c r="AG92" i="22" s="1"/>
  <c r="AB92" i="22"/>
  <c r="AC92" i="22" s="1"/>
  <c r="AN91" i="22"/>
  <c r="AO91" i="22" s="1"/>
  <c r="AJ91" i="22"/>
  <c r="AK91" i="22" s="1"/>
  <c r="AF91" i="22"/>
  <c r="AG91" i="22" s="1"/>
  <c r="AB91" i="22"/>
  <c r="AC91" i="22" s="1"/>
  <c r="AN90" i="22"/>
  <c r="AO90" i="22" s="1"/>
  <c r="AJ90" i="22"/>
  <c r="AK90" i="22" s="1"/>
  <c r="AF90" i="22"/>
  <c r="AG90" i="22" s="1"/>
  <c r="AB90" i="22"/>
  <c r="AC90" i="22" s="1"/>
  <c r="AN89" i="22"/>
  <c r="AO89" i="22" s="1"/>
  <c r="AJ89" i="22"/>
  <c r="AK89" i="22" s="1"/>
  <c r="AF89" i="22"/>
  <c r="AG89" i="22" s="1"/>
  <c r="AB89" i="22"/>
  <c r="AC89" i="22" s="1"/>
  <c r="AN88" i="22"/>
  <c r="AO88" i="22" s="1"/>
  <c r="AJ88" i="22"/>
  <c r="AK88" i="22" s="1"/>
  <c r="AF88" i="22"/>
  <c r="AG88" i="22" s="1"/>
  <c r="AB88" i="22"/>
  <c r="AC88" i="22" s="1"/>
  <c r="AN87" i="22"/>
  <c r="AO87" i="22" s="1"/>
  <c r="AJ87" i="22"/>
  <c r="AK87" i="22" s="1"/>
  <c r="AF87" i="22"/>
  <c r="AG87" i="22" s="1"/>
  <c r="AB87" i="22"/>
  <c r="AC87" i="22" s="1"/>
  <c r="AN86" i="22"/>
  <c r="AO86" i="22" s="1"/>
  <c r="AJ86" i="22"/>
  <c r="AK86" i="22" s="1"/>
  <c r="AF86" i="22"/>
  <c r="AG86" i="22" s="1"/>
  <c r="AB86" i="22"/>
  <c r="AC86" i="22" s="1"/>
  <c r="AN85" i="22"/>
  <c r="AO85" i="22" s="1"/>
  <c r="AJ85" i="22"/>
  <c r="AK85" i="22" s="1"/>
  <c r="AF85" i="22"/>
  <c r="AG85" i="22" s="1"/>
  <c r="AB85" i="22"/>
  <c r="AC85" i="22" s="1"/>
  <c r="AN84" i="22"/>
  <c r="AO84" i="22" s="1"/>
  <c r="AJ84" i="22"/>
  <c r="AK84" i="22" s="1"/>
  <c r="AF84" i="22"/>
  <c r="AG84" i="22" s="1"/>
  <c r="AB84" i="22"/>
  <c r="AC84" i="22" s="1"/>
  <c r="AN83" i="22"/>
  <c r="AO83" i="22" s="1"/>
  <c r="AJ83" i="22"/>
  <c r="AK83" i="22" s="1"/>
  <c r="AF83" i="22"/>
  <c r="AG83" i="22" s="1"/>
  <c r="AB83" i="22"/>
  <c r="AC83" i="22" s="1"/>
  <c r="AN82" i="22"/>
  <c r="AO82" i="22" s="1"/>
  <c r="AJ82" i="22"/>
  <c r="AK82" i="22" s="1"/>
  <c r="AF82" i="22"/>
  <c r="AG82" i="22" s="1"/>
  <c r="AB82" i="22"/>
  <c r="AC82" i="22" s="1"/>
  <c r="AN81" i="22"/>
  <c r="AO81" i="22" s="1"/>
  <c r="AJ81" i="22"/>
  <c r="AK81" i="22" s="1"/>
  <c r="AF81" i="22"/>
  <c r="AG81" i="22" s="1"/>
  <c r="AB81" i="22"/>
  <c r="AC81" i="22" s="1"/>
  <c r="AN80" i="22"/>
  <c r="AO80" i="22" s="1"/>
  <c r="AJ80" i="22"/>
  <c r="AK80" i="22" s="1"/>
  <c r="AF80" i="22"/>
  <c r="AG80" i="22" s="1"/>
  <c r="AB80" i="22"/>
  <c r="AC80" i="22" s="1"/>
  <c r="AN79" i="22"/>
  <c r="AO79" i="22" s="1"/>
  <c r="AJ79" i="22"/>
  <c r="AK79" i="22" s="1"/>
  <c r="AF79" i="22"/>
  <c r="AG79" i="22" s="1"/>
  <c r="AB79" i="22"/>
  <c r="AC79" i="22" s="1"/>
  <c r="AN78" i="22"/>
  <c r="AO78" i="22" s="1"/>
  <c r="AJ78" i="22"/>
  <c r="AK78" i="22" s="1"/>
  <c r="AF78" i="22"/>
  <c r="AG78" i="22" s="1"/>
  <c r="AB78" i="22"/>
  <c r="AC78" i="22" s="1"/>
  <c r="AN77" i="22"/>
  <c r="AO77" i="22" s="1"/>
  <c r="AJ77" i="22"/>
  <c r="AK77" i="22" s="1"/>
  <c r="AF77" i="22"/>
  <c r="AG77" i="22" s="1"/>
  <c r="AB77" i="22"/>
  <c r="AC77" i="22" s="1"/>
  <c r="AN76" i="22"/>
  <c r="AO76" i="22" s="1"/>
  <c r="AJ76" i="22"/>
  <c r="AK76" i="22" s="1"/>
  <c r="AF76" i="22"/>
  <c r="AG76" i="22" s="1"/>
  <c r="AB76" i="22"/>
  <c r="AC76" i="22" s="1"/>
  <c r="AN75" i="22"/>
  <c r="AO75" i="22" s="1"/>
  <c r="AJ75" i="22"/>
  <c r="AK75" i="22" s="1"/>
  <c r="AF75" i="22"/>
  <c r="AG75" i="22" s="1"/>
  <c r="AB75" i="22"/>
  <c r="AC75" i="22" s="1"/>
  <c r="AN74" i="22"/>
  <c r="AO74" i="22" s="1"/>
  <c r="AJ74" i="22"/>
  <c r="AK74" i="22" s="1"/>
  <c r="AF74" i="22"/>
  <c r="AG74" i="22" s="1"/>
  <c r="AB74" i="22"/>
  <c r="AC74" i="22" s="1"/>
  <c r="AN73" i="22"/>
  <c r="AO73" i="22" s="1"/>
  <c r="AJ73" i="22"/>
  <c r="AK73" i="22" s="1"/>
  <c r="AF73" i="22"/>
  <c r="AG73" i="22" s="1"/>
  <c r="AB73" i="22"/>
  <c r="AC73" i="22" s="1"/>
  <c r="AN72" i="22"/>
  <c r="AO72" i="22" s="1"/>
  <c r="AJ72" i="22"/>
  <c r="AK72" i="22" s="1"/>
  <c r="AF72" i="22"/>
  <c r="AG72" i="22" s="1"/>
  <c r="AB72" i="22"/>
  <c r="AC72" i="22" s="1"/>
  <c r="AN71" i="22"/>
  <c r="AO71" i="22" s="1"/>
  <c r="AJ71" i="22"/>
  <c r="AK71" i="22" s="1"/>
  <c r="AF71" i="22"/>
  <c r="AG71" i="22" s="1"/>
  <c r="AB71" i="22"/>
  <c r="AC71" i="22" s="1"/>
  <c r="AN70" i="22"/>
  <c r="AO70" i="22" s="1"/>
  <c r="AJ70" i="22"/>
  <c r="AK70" i="22" s="1"/>
  <c r="AF70" i="22"/>
  <c r="AG70" i="22" s="1"/>
  <c r="AB70" i="22"/>
  <c r="AC70" i="22" s="1"/>
  <c r="AN69" i="22"/>
  <c r="AO69" i="22" s="1"/>
  <c r="AJ69" i="22"/>
  <c r="AK69" i="22" s="1"/>
  <c r="AF69" i="22"/>
  <c r="AG69" i="22" s="1"/>
  <c r="AB69" i="22"/>
  <c r="AC69" i="22" s="1"/>
  <c r="AN68" i="22"/>
  <c r="AO68" i="22" s="1"/>
  <c r="AJ68" i="22"/>
  <c r="AK68" i="22" s="1"/>
  <c r="AF68" i="22"/>
  <c r="AG68" i="22" s="1"/>
  <c r="AB68" i="22"/>
  <c r="AC68" i="22" s="1"/>
  <c r="AN67" i="22"/>
  <c r="AO67" i="22" s="1"/>
  <c r="AJ67" i="22"/>
  <c r="AK67" i="22" s="1"/>
  <c r="AF67" i="22"/>
  <c r="AG67" i="22" s="1"/>
  <c r="AB67" i="22"/>
  <c r="AC67" i="22" s="1"/>
  <c r="AN66" i="22"/>
  <c r="AO66" i="22" s="1"/>
  <c r="AJ66" i="22"/>
  <c r="AK66" i="22" s="1"/>
  <c r="AF66" i="22"/>
  <c r="AG66" i="22" s="1"/>
  <c r="AB66" i="22"/>
  <c r="AC66" i="22" s="1"/>
  <c r="AN65" i="22"/>
  <c r="AO65" i="22" s="1"/>
  <c r="AJ65" i="22"/>
  <c r="AK65" i="22" s="1"/>
  <c r="AF65" i="22"/>
  <c r="AG65" i="22" s="1"/>
  <c r="AB65" i="22"/>
  <c r="AC65" i="22" s="1"/>
  <c r="AN64" i="22"/>
  <c r="AO64" i="22" s="1"/>
  <c r="AJ64" i="22"/>
  <c r="AK64" i="22" s="1"/>
  <c r="AF64" i="22"/>
  <c r="AG64" i="22" s="1"/>
  <c r="AB64" i="22"/>
  <c r="AC64" i="22" s="1"/>
  <c r="AN63" i="22"/>
  <c r="AO63" i="22" s="1"/>
  <c r="AJ63" i="22"/>
  <c r="AK63" i="22" s="1"/>
  <c r="AF63" i="22"/>
  <c r="AG63" i="22" s="1"/>
  <c r="AB63" i="22"/>
  <c r="AC63" i="22" s="1"/>
  <c r="AN62" i="22"/>
  <c r="AO62" i="22" s="1"/>
  <c r="AJ62" i="22"/>
  <c r="AK62" i="22" s="1"/>
  <c r="AF62" i="22"/>
  <c r="AG62" i="22" s="1"/>
  <c r="AB62" i="22"/>
  <c r="AC62" i="22" s="1"/>
  <c r="AN61" i="22"/>
  <c r="AO61" i="22" s="1"/>
  <c r="AJ61" i="22"/>
  <c r="AK61" i="22" s="1"/>
  <c r="AF61" i="22"/>
  <c r="AG61" i="22" s="1"/>
  <c r="AB61" i="22"/>
  <c r="AC61" i="22" s="1"/>
  <c r="AN60" i="22"/>
  <c r="AO60" i="22" s="1"/>
  <c r="AJ60" i="22"/>
  <c r="AK60" i="22" s="1"/>
  <c r="AF60" i="22"/>
  <c r="AG60" i="22" s="1"/>
  <c r="AB60" i="22"/>
  <c r="AC60" i="22" s="1"/>
  <c r="AN59" i="22"/>
  <c r="AO59" i="22" s="1"/>
  <c r="AJ59" i="22"/>
  <c r="AK59" i="22" s="1"/>
  <c r="AF59" i="22"/>
  <c r="AG59" i="22" s="1"/>
  <c r="AB59" i="22"/>
  <c r="AC59" i="22" s="1"/>
  <c r="AN58" i="22"/>
  <c r="AO58" i="22" s="1"/>
  <c r="AJ58" i="22"/>
  <c r="AK58" i="22" s="1"/>
  <c r="AF58" i="22"/>
  <c r="AG58" i="22" s="1"/>
  <c r="AB58" i="22"/>
  <c r="AC58" i="22" s="1"/>
  <c r="AN57" i="22"/>
  <c r="AO57" i="22" s="1"/>
  <c r="AJ57" i="22"/>
  <c r="AK57" i="22" s="1"/>
  <c r="AF57" i="22"/>
  <c r="AG57" i="22" s="1"/>
  <c r="AB57" i="22"/>
  <c r="AC57" i="22" s="1"/>
  <c r="AN56" i="22"/>
  <c r="AO56" i="22" s="1"/>
  <c r="AJ56" i="22"/>
  <c r="AK56" i="22" s="1"/>
  <c r="AF56" i="22"/>
  <c r="AG56" i="22" s="1"/>
  <c r="AB56" i="22"/>
  <c r="AC56" i="22" s="1"/>
  <c r="AN55" i="22"/>
  <c r="AO55" i="22" s="1"/>
  <c r="AJ55" i="22"/>
  <c r="AK55" i="22" s="1"/>
  <c r="AF55" i="22"/>
  <c r="AG55" i="22" s="1"/>
  <c r="AB55" i="22"/>
  <c r="AC55" i="22" s="1"/>
  <c r="AN54" i="22"/>
  <c r="AO54" i="22" s="1"/>
  <c r="AJ54" i="22"/>
  <c r="AK54" i="22" s="1"/>
  <c r="AF54" i="22"/>
  <c r="AG54" i="22" s="1"/>
  <c r="AB54" i="22"/>
  <c r="AC54" i="22" s="1"/>
  <c r="AN53" i="22"/>
  <c r="AO53" i="22" s="1"/>
  <c r="AJ53" i="22"/>
  <c r="AK53" i="22" s="1"/>
  <c r="AF53" i="22"/>
  <c r="AG53" i="22" s="1"/>
  <c r="AB53" i="22"/>
  <c r="AC53" i="22" s="1"/>
  <c r="AN52" i="22"/>
  <c r="AO52" i="22" s="1"/>
  <c r="AJ52" i="22"/>
  <c r="AK52" i="22" s="1"/>
  <c r="AF52" i="22"/>
  <c r="AG52" i="22" s="1"/>
  <c r="AB52" i="22"/>
  <c r="AC52" i="22" s="1"/>
  <c r="AN51" i="22"/>
  <c r="AO51" i="22" s="1"/>
  <c r="AJ51" i="22"/>
  <c r="AK51" i="22" s="1"/>
  <c r="AF51" i="22"/>
  <c r="AG51" i="22" s="1"/>
  <c r="AB51" i="22"/>
  <c r="AC51" i="22" s="1"/>
  <c r="AN50" i="22"/>
  <c r="AO50" i="22" s="1"/>
  <c r="AJ50" i="22"/>
  <c r="AK50" i="22" s="1"/>
  <c r="AF50" i="22"/>
  <c r="AG50" i="22" s="1"/>
  <c r="AB50" i="22"/>
  <c r="AC50" i="22" s="1"/>
  <c r="AN49" i="22"/>
  <c r="AO49" i="22" s="1"/>
  <c r="AJ49" i="22"/>
  <c r="AK49" i="22" s="1"/>
  <c r="AF49" i="22"/>
  <c r="AG49" i="22" s="1"/>
  <c r="AB49" i="22"/>
  <c r="AC49" i="22" s="1"/>
  <c r="AN48" i="22"/>
  <c r="AO48" i="22" s="1"/>
  <c r="AJ48" i="22"/>
  <c r="AK48" i="22" s="1"/>
  <c r="AF48" i="22"/>
  <c r="AG48" i="22" s="1"/>
  <c r="AB48" i="22"/>
  <c r="AC48" i="22" s="1"/>
  <c r="AN47" i="22"/>
  <c r="AO47" i="22" s="1"/>
  <c r="AJ47" i="22"/>
  <c r="AK47" i="22" s="1"/>
  <c r="AF47" i="22"/>
  <c r="AG47" i="22" s="1"/>
  <c r="AB47" i="22"/>
  <c r="AC47" i="22" s="1"/>
  <c r="AN46" i="22"/>
  <c r="AO46" i="22" s="1"/>
  <c r="AJ46" i="22"/>
  <c r="AK46" i="22" s="1"/>
  <c r="AF46" i="22"/>
  <c r="AG46" i="22" s="1"/>
  <c r="AB46" i="22"/>
  <c r="AC46" i="22" s="1"/>
  <c r="AN45" i="22"/>
  <c r="AO45" i="22" s="1"/>
  <c r="AJ45" i="22"/>
  <c r="AK45" i="22" s="1"/>
  <c r="AF45" i="22"/>
  <c r="AG45" i="22" s="1"/>
  <c r="AB45" i="22"/>
  <c r="AC45" i="22" s="1"/>
  <c r="AN44" i="22"/>
  <c r="AO44" i="22" s="1"/>
  <c r="AJ44" i="22"/>
  <c r="AK44" i="22" s="1"/>
  <c r="AF44" i="22"/>
  <c r="AG44" i="22" s="1"/>
  <c r="AB44" i="22"/>
  <c r="AC44" i="22" s="1"/>
  <c r="AN43" i="22"/>
  <c r="AO43" i="22" s="1"/>
  <c r="AJ43" i="22"/>
  <c r="AK43" i="22" s="1"/>
  <c r="AF43" i="22"/>
  <c r="AG43" i="22" s="1"/>
  <c r="AB43" i="22"/>
  <c r="AC43" i="22" s="1"/>
  <c r="AN42" i="22"/>
  <c r="AO42" i="22" s="1"/>
  <c r="AB42" i="22"/>
  <c r="AC42" i="22" s="1"/>
  <c r="AN41" i="22"/>
  <c r="AO41" i="22" s="1"/>
  <c r="AJ41" i="22"/>
  <c r="AK41" i="22" s="1"/>
  <c r="AF41" i="22"/>
  <c r="AG41" i="22" s="1"/>
  <c r="AB41" i="22"/>
  <c r="AC41" i="22" s="1"/>
  <c r="AN40" i="22"/>
  <c r="AO40" i="22" s="1"/>
  <c r="AJ40" i="22"/>
  <c r="AK40" i="22" s="1"/>
  <c r="AF40" i="22"/>
  <c r="AG40" i="22" s="1"/>
  <c r="AB40" i="22"/>
  <c r="AC40" i="22" s="1"/>
  <c r="AF39" i="22"/>
  <c r="AG39" i="22" s="1"/>
  <c r="AF38" i="22"/>
  <c r="AG38" i="22" s="1"/>
  <c r="AF37" i="22"/>
  <c r="AG37" i="22" s="1"/>
  <c r="AF36" i="22"/>
  <c r="AG36" i="22" s="1"/>
  <c r="AF35" i="22"/>
  <c r="AG35" i="22" s="1"/>
  <c r="AF34" i="22"/>
  <c r="AG34" i="22" s="1"/>
  <c r="AF33" i="22"/>
  <c r="AG33" i="22" s="1"/>
  <c r="AF32" i="22"/>
  <c r="AG32" i="22" s="1"/>
  <c r="AF31" i="22"/>
  <c r="AG31" i="22" s="1"/>
  <c r="AF30" i="22"/>
  <c r="AG30" i="22" s="1"/>
  <c r="AF29" i="22"/>
  <c r="AG29" i="22" s="1"/>
  <c r="AF28" i="22"/>
  <c r="AG28" i="22" s="1"/>
  <c r="AF27" i="22"/>
  <c r="AG27" i="22" s="1"/>
  <c r="AF26" i="22"/>
  <c r="AG26" i="22" s="1"/>
  <c r="AF25" i="22"/>
  <c r="AG25" i="22" s="1"/>
  <c r="AF24" i="22"/>
  <c r="AG24" i="22" s="1"/>
  <c r="AF23" i="22"/>
  <c r="AG23" i="22" s="1"/>
  <c r="AF22" i="22"/>
  <c r="AG22" i="22" s="1"/>
  <c r="AF21" i="22"/>
  <c r="AG21" i="22" s="1"/>
  <c r="AF20" i="22"/>
  <c r="AG20" i="22" s="1"/>
  <c r="AF19" i="22"/>
  <c r="AG19" i="22" s="1"/>
  <c r="AF18" i="22"/>
  <c r="AG18" i="22" s="1"/>
  <c r="AF17" i="22"/>
  <c r="AG17" i="22" s="1"/>
  <c r="AF16" i="22"/>
  <c r="AG16" i="22" s="1"/>
  <c r="AF15" i="22"/>
  <c r="AG15" i="22" s="1"/>
  <c r="AF14" i="22"/>
  <c r="AG14" i="22" s="1"/>
  <c r="AF13" i="22"/>
  <c r="AG13" i="22" s="1"/>
  <c r="AF12" i="22"/>
  <c r="AG12" i="22" s="1"/>
  <c r="AF11" i="22"/>
  <c r="AG11" i="22" s="1"/>
  <c r="AF10" i="22"/>
  <c r="AG10" i="22" s="1"/>
  <c r="AF9" i="22"/>
  <c r="AG9" i="22" s="1"/>
  <c r="AF8" i="22"/>
  <c r="AG8" i="22" s="1"/>
  <c r="AF7" i="22"/>
  <c r="AG7" i="22" s="1"/>
  <c r="AF6" i="22"/>
  <c r="AG6" i="22" s="1"/>
  <c r="AF5" i="22"/>
  <c r="AG5" i="22" s="1"/>
  <c r="AF4" i="22"/>
  <c r="AG4" i="22" s="1"/>
  <c r="AQ7" i="22"/>
  <c r="AR7" i="22" s="1"/>
  <c r="AQ6" i="22"/>
  <c r="AR6" i="22" s="1"/>
  <c r="AQ5" i="22"/>
  <c r="AR5" i="22" s="1"/>
  <c r="AQ4" i="22"/>
  <c r="AR4" i="22" s="1"/>
  <c r="AN39" i="22"/>
  <c r="AO39" i="22" s="1"/>
  <c r="AN38" i="22"/>
  <c r="AO38" i="22" s="1"/>
  <c r="AN37" i="22"/>
  <c r="AO37" i="22" s="1"/>
  <c r="AN36" i="22"/>
  <c r="AO36" i="22" s="1"/>
  <c r="AN35" i="22"/>
  <c r="AO35" i="22" s="1"/>
  <c r="AN34" i="22"/>
  <c r="AO34" i="22" s="1"/>
  <c r="AN33" i="22"/>
  <c r="AO33" i="22" s="1"/>
  <c r="AN32" i="22"/>
  <c r="AO32" i="22" s="1"/>
  <c r="AN31" i="22"/>
  <c r="AO31" i="22" s="1"/>
  <c r="AN30" i="22"/>
  <c r="AO30" i="22" s="1"/>
  <c r="AN29" i="22"/>
  <c r="AO29" i="22" s="1"/>
  <c r="AN28" i="22"/>
  <c r="AO28" i="22" s="1"/>
  <c r="AN27" i="22"/>
  <c r="AO27" i="22" s="1"/>
  <c r="AN26" i="22"/>
  <c r="AO26" i="22" s="1"/>
  <c r="AN25" i="22"/>
  <c r="AO25" i="22" s="1"/>
  <c r="AN24" i="22"/>
  <c r="AO24" i="22" s="1"/>
  <c r="AN23" i="22"/>
  <c r="AO23" i="22" s="1"/>
  <c r="AN22" i="22"/>
  <c r="AO22" i="22" s="1"/>
  <c r="AN21" i="22"/>
  <c r="AO21" i="22" s="1"/>
  <c r="AN20" i="22"/>
  <c r="AO20" i="22" s="1"/>
  <c r="AN19" i="22"/>
  <c r="AO19" i="22" s="1"/>
  <c r="AN18" i="22"/>
  <c r="AO18" i="22" s="1"/>
  <c r="AN17" i="22"/>
  <c r="AO17" i="22" s="1"/>
  <c r="AN16" i="22"/>
  <c r="AO16" i="22" s="1"/>
  <c r="AN15" i="22"/>
  <c r="AO15" i="22" s="1"/>
  <c r="AN14" i="22"/>
  <c r="AO14" i="22" s="1"/>
  <c r="AN13" i="22"/>
  <c r="AO13" i="22" s="1"/>
  <c r="AN12" i="22"/>
  <c r="AO12" i="22" s="1"/>
  <c r="AN11" i="22"/>
  <c r="AO11" i="22" s="1"/>
  <c r="AN10" i="22"/>
  <c r="AO10" i="22" s="1"/>
  <c r="AN9" i="22"/>
  <c r="AO9" i="22" s="1"/>
  <c r="AN8" i="22"/>
  <c r="AO8" i="22" s="1"/>
  <c r="AN7" i="22"/>
  <c r="AO7" i="22" s="1"/>
  <c r="AN6" i="22"/>
  <c r="AO6" i="22" s="1"/>
  <c r="AN5" i="22"/>
  <c r="AO5" i="22" s="1"/>
  <c r="AN4" i="22"/>
  <c r="AO4" i="22" s="1"/>
  <c r="AJ39" i="22"/>
  <c r="AK39" i="22" s="1"/>
  <c r="AJ38" i="22"/>
  <c r="AK38" i="22" s="1"/>
  <c r="AJ37" i="22"/>
  <c r="AK37" i="22" s="1"/>
  <c r="AJ36" i="22"/>
  <c r="AK36" i="22" s="1"/>
  <c r="AJ35" i="22"/>
  <c r="AK35" i="22" s="1"/>
  <c r="AJ34" i="22"/>
  <c r="AK34" i="22" s="1"/>
  <c r="AJ33" i="22"/>
  <c r="AK33" i="22" s="1"/>
  <c r="AJ32" i="22"/>
  <c r="AK32" i="22" s="1"/>
  <c r="AJ31" i="22"/>
  <c r="AK31" i="22" s="1"/>
  <c r="AJ30" i="22"/>
  <c r="AK30" i="22" s="1"/>
  <c r="AJ29" i="22"/>
  <c r="AK29" i="22" s="1"/>
  <c r="AJ28" i="22"/>
  <c r="AK28" i="22" s="1"/>
  <c r="AJ27" i="22"/>
  <c r="AK27" i="22" s="1"/>
  <c r="AJ26" i="22"/>
  <c r="AK26" i="22" s="1"/>
  <c r="AJ25" i="22"/>
  <c r="AK25" i="22" s="1"/>
  <c r="AJ24" i="22"/>
  <c r="AK24" i="22" s="1"/>
  <c r="AJ23" i="22"/>
  <c r="AK23" i="22" s="1"/>
  <c r="AJ22" i="22"/>
  <c r="AK22" i="22" s="1"/>
  <c r="AJ21" i="22"/>
  <c r="AK21" i="22" s="1"/>
  <c r="AJ20" i="22"/>
  <c r="AK20" i="22" s="1"/>
  <c r="AJ19" i="22"/>
  <c r="AK19" i="22" s="1"/>
  <c r="AJ18" i="22"/>
  <c r="AK18" i="22" s="1"/>
  <c r="AJ17" i="22"/>
  <c r="AK17" i="22" s="1"/>
  <c r="AJ16" i="22"/>
  <c r="AK16" i="22" s="1"/>
  <c r="AJ15" i="22"/>
  <c r="AK15" i="22" s="1"/>
  <c r="AJ14" i="22"/>
  <c r="AK14" i="22" s="1"/>
  <c r="AJ13" i="22"/>
  <c r="AK13" i="22" s="1"/>
  <c r="AJ12" i="22"/>
  <c r="AK12" i="22" s="1"/>
  <c r="AJ11" i="22"/>
  <c r="AK11" i="22" s="1"/>
  <c r="AJ10" i="22"/>
  <c r="AK10" i="22" s="1"/>
  <c r="AJ9" i="22"/>
  <c r="AK9" i="22" s="1"/>
  <c r="AJ8" i="22"/>
  <c r="AK8" i="22" s="1"/>
  <c r="AJ7" i="22"/>
  <c r="AK7" i="22" s="1"/>
  <c r="AJ6" i="22"/>
  <c r="AK6" i="22" s="1"/>
  <c r="AJ5" i="22"/>
  <c r="AK5" i="22" s="1"/>
  <c r="AJ4" i="22"/>
  <c r="AK4" i="22" s="1"/>
  <c r="AB39" i="22"/>
  <c r="AC39" i="22" s="1"/>
  <c r="AB38" i="22"/>
  <c r="AC38" i="22" s="1"/>
  <c r="AB37" i="22"/>
  <c r="AC37" i="22" s="1"/>
  <c r="AB36" i="22"/>
  <c r="AC36" i="22" s="1"/>
  <c r="AB35" i="22"/>
  <c r="AC35" i="22" s="1"/>
  <c r="AB34" i="22"/>
  <c r="AC34" i="22" s="1"/>
  <c r="AB33" i="22"/>
  <c r="AC33" i="22" s="1"/>
  <c r="AB32" i="22"/>
  <c r="AC32" i="22" s="1"/>
  <c r="AB31" i="22"/>
  <c r="AC31" i="22" s="1"/>
  <c r="AB30" i="22"/>
  <c r="AC30" i="22" s="1"/>
  <c r="AB29" i="22"/>
  <c r="AC29" i="22" s="1"/>
  <c r="AB28" i="22"/>
  <c r="AC28" i="22" s="1"/>
  <c r="AB27" i="22"/>
  <c r="AC27" i="22" s="1"/>
  <c r="AB26" i="22"/>
  <c r="AC26" i="22" s="1"/>
  <c r="AB25" i="22"/>
  <c r="AC25" i="22" s="1"/>
  <c r="AB24" i="22"/>
  <c r="AC24" i="22" s="1"/>
  <c r="AB23" i="22"/>
  <c r="AC23" i="22" s="1"/>
  <c r="AB22" i="22"/>
  <c r="AC22" i="22" s="1"/>
  <c r="AB21" i="22"/>
  <c r="AC21" i="22" s="1"/>
  <c r="AB20" i="22"/>
  <c r="AC20" i="22" s="1"/>
  <c r="AB19" i="22"/>
  <c r="AC19" i="22" s="1"/>
  <c r="AB18" i="22"/>
  <c r="AC18" i="22" s="1"/>
  <c r="AB17" i="22"/>
  <c r="AC17" i="22" s="1"/>
  <c r="AB16" i="22"/>
  <c r="AC16" i="22" s="1"/>
  <c r="AB15" i="22"/>
  <c r="AC15" i="22" s="1"/>
  <c r="AB14" i="22"/>
  <c r="AC14" i="22" s="1"/>
  <c r="AB13" i="22"/>
  <c r="AC13" i="22" s="1"/>
  <c r="AB12" i="22"/>
  <c r="AC12" i="22" s="1"/>
  <c r="AB11" i="22"/>
  <c r="AC11" i="22" s="1"/>
  <c r="AB10" i="22"/>
  <c r="AC10" i="22" s="1"/>
  <c r="AB9" i="22"/>
  <c r="AC9" i="22" s="1"/>
  <c r="AC8" i="22"/>
  <c r="AB7" i="22"/>
  <c r="AC7" i="22" s="1"/>
  <c r="AB6" i="22"/>
  <c r="AC6" i="22" s="1"/>
  <c r="AB5" i="22"/>
  <c r="AC5" i="22" s="1"/>
  <c r="AB4" i="22"/>
  <c r="AC4" i="22" s="1"/>
</calcChain>
</file>

<file path=xl/comments1.xml><?xml version="1.0" encoding="utf-8"?>
<comments xmlns="http://schemas.openxmlformats.org/spreadsheetml/2006/main">
  <authors>
    <author>Planeacion</author>
  </authors>
  <commentList>
    <comment ref="P55" authorId="0" shapeId="0">
      <text>
        <r>
          <rPr>
            <b/>
            <sz val="9"/>
            <color indexed="81"/>
            <rFont val="Tahoma"/>
            <family val="2"/>
          </rPr>
          <t>2020</t>
        </r>
      </text>
    </comment>
    <comment ref="P56" authorId="0" shapeId="0">
      <text>
        <r>
          <rPr>
            <b/>
            <sz val="9"/>
            <color indexed="81"/>
            <rFont val="Tahoma"/>
            <family val="2"/>
          </rPr>
          <t>2022</t>
        </r>
      </text>
    </comment>
  </commentList>
</comments>
</file>

<file path=xl/sharedStrings.xml><?xml version="1.0" encoding="utf-8"?>
<sst xmlns="http://schemas.openxmlformats.org/spreadsheetml/2006/main" count="2953" uniqueCount="1035">
  <si>
    <t>PRIMER TRIMESTRE</t>
  </si>
  <si>
    <t>SEGUNDO TRIMESTRE</t>
  </si>
  <si>
    <t>TERCER TRIMESTRE</t>
  </si>
  <si>
    <t>CUARTO TRIMESTRE</t>
  </si>
  <si>
    <t>REFERENCIA</t>
  </si>
  <si>
    <t>Instructivo de llenado</t>
  </si>
  <si>
    <t>Anual</t>
  </si>
  <si>
    <t>DESCRIPCIÓN</t>
  </si>
  <si>
    <t>OBLIGATORIO</t>
  </si>
  <si>
    <t>SI (Dependiendo del trimestre a entregar)</t>
  </si>
  <si>
    <t>EJEMPLO</t>
  </si>
  <si>
    <t>Ascendente</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</si>
  <si>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</si>
  <si>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</si>
  <si>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</si>
  <si>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</si>
  <si>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</si>
  <si>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</si>
  <si>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</si>
  <si>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</si>
  <si>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</si>
  <si>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</si>
  <si>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Nombre de la Entidad Fiscalizada</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</si>
  <si>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</si>
  <si>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</si>
  <si>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</si>
  <si>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</si>
  <si>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Nivel del la Matriz de Indicadores para Resultados (MIR) para el indicador que se reporta: Fin, Propósito, Componente o Actividad</t>
  </si>
  <si>
    <t>Nombre del indicador que se reporta. Es la expresión que identifica al indicador y que manifiesta lo que se desea medir con él. Desde el punto de vista operativo, puede expresar al indicador en términos de las variables que en él intervienen;</t>
  </si>
  <si>
    <t>Tipo</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</si>
  <si>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</si>
  <si>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</si>
  <si>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</si>
  <si>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</si>
  <si>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</si>
  <si>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</si>
  <si>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Dirección que debe tener el comportamiento del indicador para identificar cuando su desempeño es positivo o negativo. Puede tener un sentido descendente o ascendente. El sentido del indicador determinará los umbrales para semaforizar el indicaodr, por lo cual deberá tener precaución al seleccionar la frecuencia de medición.</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</si>
  <si>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</si>
  <si>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</si>
  <si>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</si>
  <si>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Unidad de Medida con la cual se establecen las metas anuales programadas</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</si>
  <si>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</si>
  <si>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</si>
  <si>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</si>
  <si>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</si>
  <si>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</si>
  <si>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</si>
  <si>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</si>
  <si>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</si>
  <si>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</si>
  <si>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</si>
  <si>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</si>
  <si>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Valor superior de un rango (porcentaje) que se define a partir del resultado esperado de dividir la meta alcanzada entre la meta programada, y multiplicado por 100, y que indica que el valor alcanzado del indicador es mucho más alto o bajo que la meta programada, muestra un valor que se podría considerar como una falla de planeación (es decir, la meta no fue bien establecida), de conformidad con los rangos implantados. Además sólo se identifican las variaciones que presentan un avance mayor al 130% (recomendación). Se semaforiza con el color rojo.</t>
  </si>
  <si>
    <t>Valor superior de un rango (porcentaje) que se define a partir del resultado esperado de dividir la meta alcanzada entre la meta programada, y multiplicado por 100, y que indica que el resultado del indicador es menor que la meta programada pero se mantiene dentro del rango establecido. Son aquellas variables que han reportado avances que no son significativos para el logro de sus metas. Se representa en color amarillo.</t>
  </si>
  <si>
    <t>Valor superior de un rango (porcentaje) que se define a partir del resultado esperado de dividir la meta alcanzada entre la meta programada, y multiplicado por 100, y que indica que el resultado del indicador se encuentra por encima y por debajo de la meta programada, pero se mantiene dentro de los límites establecidos como aceptables. Se representa con un color verde.</t>
  </si>
  <si>
    <t>Pachuca de Soto</t>
  </si>
  <si>
    <t>Presupuesto basado en Resultados Municipal</t>
  </si>
  <si>
    <t>TES00201</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</si>
  <si>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</si>
  <si>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</si>
  <si>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Posición</t>
  </si>
  <si>
    <t>Descendente</t>
  </si>
  <si>
    <t>Informe del avance alcanzado por las Entidades Federativas, los Municipios y las Demarcaciones Territoriales de la Ciudad de México en la implantación y operación del Presupuesto Basado en Resultados y del Sistema de Evaluación del Desempeño. 2021. Secretaría de Hacienda y Crédito Público. Disponible en: https://www.transparenciapresupuestaria.gob.mx/Entidades-Federativas</t>
  </si>
  <si>
    <t>4to trimestre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</si>
  <si>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</si>
  <si>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</si>
  <si>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</si>
  <si>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</si>
  <si>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</si>
  <si>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</si>
  <si>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</si>
  <si>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Entidad Fiscalizada</t>
  </si>
  <si>
    <t>Ejercicio Fiscal</t>
  </si>
  <si>
    <t xml:space="preserve">Periodo </t>
  </si>
  <si>
    <t>Programa Presupuestario</t>
  </si>
  <si>
    <t>Información del programa</t>
  </si>
  <si>
    <t>Información del Programa</t>
  </si>
  <si>
    <t>Deberá indicar con número de cuatro dígitos (p. ej. 2019), el ejercicio al que corresponde la información.</t>
  </si>
  <si>
    <t>Deberá indicar el período que se reporta según corresponda (1er trimestre, 2do trimestre, 3er trimestre, o 4to trimestre, respectivamente).</t>
  </si>
  <si>
    <t>Texto</t>
  </si>
  <si>
    <t>Numérico</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</si>
  <si>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</si>
  <si>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</si>
  <si>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</si>
  <si>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</si>
  <si>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</si>
  <si>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</si>
  <si>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</si>
  <si>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Clave de identificación del indicador</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</si>
  <si>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</si>
  <si>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</si>
  <si>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</si>
  <si>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</si>
  <si>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</si>
  <si>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</si>
  <si>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</si>
  <si>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</si>
  <si>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</si>
  <si>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</si>
  <si>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Límite superior del semáforo rojo (%)</t>
  </si>
  <si>
    <t>Límite superior del semáforo amarillo (%)</t>
  </si>
  <si>
    <t>Límite superior del semáforo verde (%)</t>
  </si>
  <si>
    <t>Meta anual programada</t>
  </si>
  <si>
    <t>Meta anual ajustada</t>
  </si>
  <si>
    <t>Unidad de medida de la meta anual ajustada</t>
  </si>
  <si>
    <t xml:space="preserve">Meta programada </t>
  </si>
  <si>
    <t>Meta alcanzada</t>
  </si>
  <si>
    <t>Porcentaje alcanzado</t>
  </si>
  <si>
    <t>Semáforo</t>
  </si>
  <si>
    <t>Meta anual alcanzada</t>
  </si>
  <si>
    <t xml:space="preserve">Porcentaje de avance alcanzado </t>
  </si>
  <si>
    <t>Clave de Identificación del Indicador, si no cuenta con identificadores, deberá asignarle uno el cual permanecerá en los periodos subsecuentes.</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</si>
  <si>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</si>
  <si>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</si>
  <si>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</si>
  <si>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</si>
  <si>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</si>
  <si>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</si>
  <si>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Deberá indicar el número y nombre del eje o acuerdo del Plan Municipal de Desarrollo del que se desprende el Programa en cuestión (Ejm: "1. Gobierno Cercano, Moderno y Honesto")</t>
  </si>
  <si>
    <t>Huejutla de Reyes</t>
  </si>
  <si>
    <t>1er trimestre</t>
  </si>
  <si>
    <t>Gobierno Honesto Cercano a la Gente y Moderno</t>
  </si>
  <si>
    <t>Huejutla Próspero y Dinámico</t>
  </si>
  <si>
    <t>Huejutla con Bienestar</t>
  </si>
  <si>
    <t>Huejutla Humano e Igualitario</t>
  </si>
  <si>
    <t>Huejutla Seguro con Paz Social</t>
  </si>
  <si>
    <t>Huejutla Comprometido con el Medio Ambiente y sus Recursos Naturales</t>
  </si>
  <si>
    <t>Huejutla con Obra Pública y Desarrollo Urbano</t>
  </si>
  <si>
    <t>Servicios Públicos Municipales Integrales y Sostenibles</t>
  </si>
  <si>
    <t>Fin</t>
  </si>
  <si>
    <t>Promover el uso eficiente de los recursos mediante la planeación y autorización racional del gasto público estatal en concordancia con los principios de eficiencia, eficacia, economía, transparecia honradez y apego a normas de sostenibilidad</t>
  </si>
  <si>
    <t>Se logra conformar un gobierno transparente de la información pública que promueve la legalidad, la rendición de cuentas y controle sus procesos administrativos.</t>
  </si>
  <si>
    <t>La gestión pública municipal es mejorada alcanzando niveles óptimos de desempeño</t>
  </si>
  <si>
    <t>Capacitar a los servidores públicos para el desarrollo de las habilidades básicas para el desempeño de sus funciones</t>
  </si>
  <si>
    <t>Evaluación de la planeación operativa de las áreas de la administración municipal</t>
  </si>
  <si>
    <t>Designación del personal necesario para atender las demandas del municipio</t>
  </si>
  <si>
    <t>Crear un marco normativo consistente, actualizado, que contribuya a una mejor organización, a delimitar facultades y responsabilidades y auna administracion mas eficiente y transparente.</t>
  </si>
  <si>
    <t xml:space="preserve">Brindar mantenimiento preventivo a los equipos de cómputo de las unidades administrativas de la administración publica municipal </t>
  </si>
  <si>
    <t xml:space="preserve">Cumplir al 100% con los lineamientos establecidos en la Guía para la integración y rendición de informes de gestión financiera  y cuenta pública emitidos por la Auditoría Superior del Estado </t>
  </si>
  <si>
    <t>Se combate la corrupción y existe un mejor control interno en el municipio</t>
  </si>
  <si>
    <t>Dar cumplimiento  al total de las obligaciones establecidas en la Ley de Transparencia y Acceso a la Información Pública para el Estado de Hidalgo</t>
  </si>
  <si>
    <t>Dar a conocer a la administración publica municipal el código de ética</t>
  </si>
  <si>
    <t>Reducir las quejas hacia la administración pública municipal</t>
  </si>
  <si>
    <t xml:space="preserve">Existe un fortalecimiento de la hacienda publica municipal </t>
  </si>
  <si>
    <t>Incrementar los ingresos por recaudación del impuesto predial</t>
  </si>
  <si>
    <t>Recuperar  a clientes morosos del pago del impuesto predial</t>
  </si>
  <si>
    <t>Incrementar los ingresos por recaudación por derecho de el agua</t>
  </si>
  <si>
    <t xml:space="preserve">Fortalecer la capcidad financiera de los ingresos propios de la administración </t>
  </si>
  <si>
    <t>Se fortalecen los procesos de planeación municipal democratica y participativa</t>
  </si>
  <si>
    <t>Organizar al Gobierno municipal en procesos de planeación, ejecución y medición de los resultados.</t>
  </si>
  <si>
    <t>Diseñar un mecanismo para atender las propuestas ciudadanas</t>
  </si>
  <si>
    <t>Creación de un marco normativo que fortalezca los procesos de planeación</t>
  </si>
  <si>
    <t xml:space="preserve">Contribuir a un mayor crecimiento económico, incluyente que reduzca la desigualdad del ingreso entre los hidalguenses y garantice su bienestar </t>
  </si>
  <si>
    <t>El municipio de Huejutla de Reyes, logra un impulso en su economía</t>
  </si>
  <si>
    <t>Se fortalece el desarrollo local, con esquemas y acciones que favorecen el crecimiento del mercado interno de forma sostenible e incluyente</t>
  </si>
  <si>
    <t>Implementar cursos que promuevan el autoempleo y que contribuyan al crecimiento económico local</t>
  </si>
  <si>
    <t>Realizar acciones que fortalezcan e impulsen al sector empresarial</t>
  </si>
  <si>
    <t>Elaborar convenios empresarial con por lo menos una cámara o concejo empresarial en materia economica</t>
  </si>
  <si>
    <t>Crear el concejo de mejora regulatoria</t>
  </si>
  <si>
    <t xml:space="preserve"> Implementar el programa de Mejora Regulatoria para la expedición de Licencias de funcionamiento , para la consolidación de las empresas permitiendo mayor competitividad y  sustentabilidad en el sector empresarial</t>
  </si>
  <si>
    <t>Actualizar y dar a conocer el Sistema de Apertura rápida de Empresas</t>
  </si>
  <si>
    <t>Se fortalece la actividad turística municipal bajo una visión de desarrollo sostenible, integral y socialmente responsable</t>
  </si>
  <si>
    <t>Actualizar el padrón de prestadores de servicios</t>
  </si>
  <si>
    <t>Realizar cursos que promuevan el ecoturismo y la importancia de la sustentabilidad en las comunidades,  de atención al cliente y mejora del servicio</t>
  </si>
  <si>
    <t xml:space="preserve">Promocionar la actividades culturales y de recreación con atractivo turistico </t>
  </si>
  <si>
    <t>El desarrollo agroalimentario, productivo, competitivo y sostenible se ve fortalecido</t>
  </si>
  <si>
    <t xml:space="preserve">Generar un ingreso adicional en beneficio de las unidades de produccion familiar. </t>
  </si>
  <si>
    <t xml:space="preserve">Incrementar la produccion de café en el Municipio, beneficiando a 100 familias </t>
  </si>
  <si>
    <t xml:space="preserve">Incrementar la superficie citricola. </t>
  </si>
  <si>
    <t>Generar un ingreso adicional en beneficio de las unidades de produccion familiar. ($1,500/Productor)</t>
  </si>
  <si>
    <t xml:space="preserve">Incrementar la superficie del cultivo de vainilla en el Municipio. </t>
  </si>
  <si>
    <t>Se garantiza la eficacia y eficiencia de la regulación en los trámites y servicios de municipio</t>
  </si>
  <si>
    <t>Revisar y implificar y modernizar los Trámites y Servicios de  las áreas de Presidencia Municipal</t>
  </si>
  <si>
    <t>Implementar el sistema de Simplificación  y modernización los Trámites y Servicios</t>
  </si>
  <si>
    <t>Crear el Reglamento de Mejora Regulatoria</t>
  </si>
  <si>
    <t>Impulsar el desarrollo social, integral y solidario de todas las personas a través de la articulación de políticas públicas encaminadas al desarrollo de las comunidades y las familias, así como el combate a la pobreza y la disminución de las carencias</t>
  </si>
  <si>
    <t>La coadyuvación en la implementación de la politica del bienestar en los habitantes del municipio de Huejutla de Reyes y en su desarrollo humano integral es eficiente</t>
  </si>
  <si>
    <t>Impulso al Desarrollo communitario y al fortalecimiento del tejido social</t>
  </si>
  <si>
    <t>Dotar de paquetes de lamina y/o cemento, y camasa a personas en condiciones de pobreza que no tienen una vivienda digna</t>
  </si>
  <si>
    <t>Otorgar apoyo económicos a personas que no pueden cubrir sus gastos de primera necesidad</t>
  </si>
  <si>
    <t>Promover  la integración familiar mediante las bodas colectivas</t>
  </si>
  <si>
    <t>2. Coadyuvación eficiente en el Impulso a la Educación</t>
  </si>
  <si>
    <t>Beneficiar las instituciones educativas básicas con infraestructura</t>
  </si>
  <si>
    <t>Formar concejos municpales de educación para establecer canales de comunicación</t>
  </si>
  <si>
    <t>Coadyuvación eficiente en la gestión de la salud pública</t>
  </si>
  <si>
    <t>Dar a conocer a la población las acciones en la preservación de la salud</t>
  </si>
  <si>
    <t>Personas de escasos recursos económicos que sufragan sus gastos medicos</t>
  </si>
  <si>
    <t>Personas con dificultad para sufragar sus gastos, reciben  atención médica, bucal, mental y de rehabilitación física</t>
  </si>
  <si>
    <t>4. Fomento al deporte y la recreación</t>
  </si>
  <si>
    <t>Inversión para rehabilitación y creación de espacios deportivos</t>
  </si>
  <si>
    <t xml:space="preserve">Promover actividades diferentes al futbol, basquetbol y boleibol
</t>
  </si>
  <si>
    <t>5. Fomento del patrimonio cultural</t>
  </si>
  <si>
    <t>Promover las expresiones culturales y artísticas</t>
  </si>
  <si>
    <t>Asesorar  y acompañar en los proyectos de investigación, preservación y divulgación del patrimonio cultural</t>
  </si>
  <si>
    <t xml:space="preserve">Enmarcar la importancia a la diversidad cultural de los pueblos originarios de las huastecas </t>
  </si>
  <si>
    <t>Impulsar el desarrollo social, integral y solidario de todas las personas a través de la articulación de políticas públicas encaminadas al desarrollo de las comunidades y las familias, así como el combate a la pobreza y la disminución de las desigualdades</t>
  </si>
  <si>
    <t>El municipio de Huejutla fortalece el pleno desarrollo humano e igualitario de la sociedad, mediante la consolidación de acciones que garanticen el beneficio de la misma.</t>
  </si>
  <si>
    <t>Fortalecer el desarrollo institucioal de atención a la mujer en el municipio</t>
  </si>
  <si>
    <t>Promover acciones de de equidad de género en el municipio</t>
  </si>
  <si>
    <t>Capacitar en perspectiva de género en la administración pública</t>
  </si>
  <si>
    <t>Eficiencia en la politica integral para las personas con discapacidad</t>
  </si>
  <si>
    <t>Apoyo a las personas con discapacidad</t>
  </si>
  <si>
    <t>Apoyo con ayudas técnicas de las personas con discapacidad</t>
  </si>
  <si>
    <t>Terapias de bajo costo para atender el desarrollo mental y físico de las personas con discapacidad</t>
  </si>
  <si>
    <t>Se contribuye en favor del interés superior de la niñez y adolescencia.</t>
  </si>
  <si>
    <t>Dar a conocer los derechos de las niñas y niños del municipio, en las instituciones educativas de nivel prescolar y primaria.</t>
  </si>
  <si>
    <t>Brindar talleres de educación sexual en secundarias y preparatorias</t>
  </si>
  <si>
    <t>Otorgar becas a Niños en situación de abandono</t>
  </si>
  <si>
    <t>Brindar capacitación en el tema de abuso sexual en niños</t>
  </si>
  <si>
    <t>Mayor interés a favor de los adultos mayores</t>
  </si>
  <si>
    <t>Realizar actividades integrales en el desarrollo humano de los adultos mayores</t>
  </si>
  <si>
    <t>Realizar acciones que aporten valor al desarro humano de los adultos mayores</t>
  </si>
  <si>
    <t>Se impulsa una política pública de atención integral, incluyente y solidaria a la población suceptible a enfrentar condiciones de desigualdad y vulnerabilidad social y económica</t>
  </si>
  <si>
    <t>Promover espacios para la instalación de la exhibición de los productos manufacturados en el municipio</t>
  </si>
  <si>
    <t>Organizar para la celebración del Día Internacional de los Pueblos indígenas</t>
  </si>
  <si>
    <t>Implementar curso de aprendizaje en la lengua Náhuatl</t>
  </si>
  <si>
    <t>Instrumentar una política pública, de enfoque cercano, multidisciplinario e integral, que conforme un trabajo coordinado y participativo entre autoridades y sociedad; que disminuya e inhiba los factores de riesgo y fortalezca el tejido social en el marco de la legalidad mejorando asi, la calidad de vida de la población hidalguense y la optimización de las funciones de seguridad pública</t>
  </si>
  <si>
    <t>Los habitantes del municipio de Huejutlan cuentan con una seguridad eficiente que garantiza su integridad</t>
  </si>
  <si>
    <t>Se contribuye en la prevención social de la violencia y la delincuencia</t>
  </si>
  <si>
    <t>Elaborar un programa eficiente para la prevención de faltas administrativas y delitos</t>
  </si>
  <si>
    <t xml:space="preserve">Elaborar un programa que promueva la participacion de la sociedad ciudadana. 
</t>
  </si>
  <si>
    <t>Fortalecimiento a la seguridad y el tránsito municipal.</t>
  </si>
  <si>
    <t>Profesionalización policial</t>
  </si>
  <si>
    <t>Presupuesto suficiente para el equipamiento policial.</t>
  </si>
  <si>
    <t>Proximidad con la sociedad en el tema de tránsito muncipal</t>
  </si>
  <si>
    <t>Se promueve la movilidad eficiente, saludable y sin contaminación</t>
  </si>
  <si>
    <t>Eficiencia en la cultura vial del municipio y mejoramiento de la vialidad</t>
  </si>
  <si>
    <t>Impulso a la protección civil municipal</t>
  </si>
  <si>
    <t>Difusión sobre medidas preventivas y de seguridad</t>
  </si>
  <si>
    <t>Crear un programa que permita la eficiencia en la gestión del riesgo</t>
  </si>
  <si>
    <t>Atlas de riesgo en el municipio</t>
  </si>
  <si>
    <t>Mejorar la calidad medioambiental del territorio Hidalguense</t>
  </si>
  <si>
    <t>Mejorar la sostenibilidad en el Municipio de Huejutla de Reyes</t>
  </si>
  <si>
    <t>Se reducen las temperaturas en la cabecera municipal</t>
  </si>
  <si>
    <t>Realizar reforestación ambiental</t>
  </si>
  <si>
    <t>Preservar la biodiversidad vegetativa</t>
  </si>
  <si>
    <t>Se logra la Reforestación de los cuerpos de agua del municipio</t>
  </si>
  <si>
    <t xml:space="preserve">Realizar reforestaciones de especies rivereñas </t>
  </si>
  <si>
    <t>Construir plantas tratadoras de agua y habilitar las existentes.</t>
  </si>
  <si>
    <t>Eficiencia en el manejo de residuos sólidos</t>
  </si>
  <si>
    <t xml:space="preserve">Adquirir y rehabilitar la Infraestructura del servicio de recolección de residuos </t>
  </si>
  <si>
    <t xml:space="preserve">Mejorar la responsabilidad social sobre el manejo correctivo de los residuos solidos urbanos </t>
  </si>
  <si>
    <t>Crear de un relleno sanitario en el municipio</t>
  </si>
  <si>
    <t>Mayor cultura y valores ambientales que propician la preservación de los ecosistemas del municipio</t>
  </si>
  <si>
    <t>Dar promoción para la preservación de los ecosistemas del municipio en instituciones educativas</t>
  </si>
  <si>
    <t>Garantizar la planeación, coordinación
y evaluación interinstitucional para la
sostenibilidad</t>
  </si>
  <si>
    <t>Mejora en la infraestructura social sostenible del municipio de la mano en conjunto con un desarrollo urbano que ayude a la certeza jurídica de la tierra, movilidad, comunicación, conectividad, vivienda y al fortalecimiento de los servicios públicos.</t>
  </si>
  <si>
    <t>Impulso al desarrollo urbano sustentable muncipal</t>
  </si>
  <si>
    <t>Elaboración de un Plan Municipal de Desarrollo Urbano</t>
  </si>
  <si>
    <t>Obra pública con impacto ambiental</t>
  </si>
  <si>
    <t>Eficiencia en la distribución de la asignación de obras en el municipio</t>
  </si>
  <si>
    <t>Presupuesto suficiente para atender las necesidades en infraestructura social del municipio</t>
  </si>
  <si>
    <t>Suficientes obras en localidades con alto rezago social</t>
  </si>
  <si>
    <t>Los caminos y carreteras que se conectan entre localidades se encuentran en óptimo estado</t>
  </si>
  <si>
    <t>Elaboración de un programa integral de mantenimiento de caminos</t>
  </si>
  <si>
    <t>Suficientes obras que permitan optimizar los tiempos de traslado</t>
  </si>
  <si>
    <t>Obra suficiente para atender los servicios básicos</t>
  </si>
  <si>
    <t>Porcentaje menor de viviendas sin acceso a agua potable</t>
  </si>
  <si>
    <t xml:space="preserve">Porcentaje menor de viviendas sin drenaje </t>
  </si>
  <si>
    <t xml:space="preserve"> viviendas con acceso a la energía eléctrica</t>
  </si>
  <si>
    <t>Asegurar la equilibrada cobertura de infraestrutura en servicios básicos para la población, mediante el fortalecimiento y apliación de los fundamentos normativos ambientales y la vigilancia continua para incorporar criterios que permitan el desarrollo de una infraestructura sostenible, principalmente en los sectores sociales más vulnerables</t>
  </si>
  <si>
    <t>Fortalecer la infraestructura de servicios básicos para generar bienestar comunitario y mejorar la calidad de vida de la población del municipio.</t>
  </si>
  <si>
    <t>Cobertura Servicio de recolección suficiente</t>
  </si>
  <si>
    <t>El Presupuesto destinado al servicio de limpias es suficiente</t>
  </si>
  <si>
    <t>Colonias y comunidades atendidas con el servicio de alumbrado</t>
  </si>
  <si>
    <t>Colonias y localidades con acceso a la energía eléctrica</t>
  </si>
  <si>
    <t>Eficiencia estructural  y organizacional del mercado municipal</t>
  </si>
  <si>
    <t xml:space="preserve">Instalaciones eficientes y limpias </t>
  </si>
  <si>
    <t xml:space="preserve">Suficientes Parques y Jardines en el municipio </t>
  </si>
  <si>
    <t>Las condiciones de parques y jardines son eficientes</t>
  </si>
  <si>
    <t xml:space="preserve">Eficiencia en la regulación del panteón </t>
  </si>
  <si>
    <t>Padrones actualizados</t>
  </si>
  <si>
    <t>La infraestructura sanitaria se encuentra en condiciones eficientes</t>
  </si>
  <si>
    <t>Mejoramiento de la linea general sanitaria</t>
  </si>
  <si>
    <t xml:space="preserve">Mantenimiento de la linea general sanitaria </t>
  </si>
  <si>
    <t>MH01-F</t>
  </si>
  <si>
    <t>MH01-P</t>
  </si>
  <si>
    <t>MH01-C1</t>
  </si>
  <si>
    <t>MH01-A1.1</t>
  </si>
  <si>
    <t>MH01-A1.2</t>
  </si>
  <si>
    <t>MH01-A1.3</t>
  </si>
  <si>
    <t>MH01-A1.4</t>
  </si>
  <si>
    <t>MH01-A1.5</t>
  </si>
  <si>
    <t>MH01-A1.6</t>
  </si>
  <si>
    <t>MH01-C2</t>
  </si>
  <si>
    <t>MH01-C2a</t>
  </si>
  <si>
    <t>MH01-A2.1</t>
  </si>
  <si>
    <t>MH01-A2.2</t>
  </si>
  <si>
    <t>MH01-A2.3</t>
  </si>
  <si>
    <t>MH01-C3</t>
  </si>
  <si>
    <t>MH01-A3.1</t>
  </si>
  <si>
    <t>MH01-A3.2</t>
  </si>
  <si>
    <t>MH01-A3.3</t>
  </si>
  <si>
    <t>MH01-C4</t>
  </si>
  <si>
    <t>MH01-A4.1</t>
  </si>
  <si>
    <t>MH01-A4.2</t>
  </si>
  <si>
    <t>MH02-F</t>
  </si>
  <si>
    <t>MH02-P</t>
  </si>
  <si>
    <t>MH02-C1</t>
  </si>
  <si>
    <t>MH02-A1.1a</t>
  </si>
  <si>
    <t>MH02-A1.1b</t>
  </si>
  <si>
    <t>MH02-A1.1c</t>
  </si>
  <si>
    <t>MH02-A1.1d</t>
  </si>
  <si>
    <t>MH02-A1.2</t>
  </si>
  <si>
    <t>MH02-A2.1</t>
  </si>
  <si>
    <t>MH02-A2.2</t>
  </si>
  <si>
    <t>MH02-A2.3</t>
  </si>
  <si>
    <t>MH02-A2.4</t>
  </si>
  <si>
    <t>MH02-C3</t>
  </si>
  <si>
    <t>MH02-A3.1</t>
  </si>
  <si>
    <t>MH02-A3.2</t>
  </si>
  <si>
    <t>MH02-A3.3</t>
  </si>
  <si>
    <t>MH02-C4</t>
  </si>
  <si>
    <t>MH02-A4.1a</t>
  </si>
  <si>
    <t>MH02-A4.1b</t>
  </si>
  <si>
    <t>MH02-A4.1c</t>
  </si>
  <si>
    <t>MH02-A4.2</t>
  </si>
  <si>
    <t>MH02-A4.3</t>
  </si>
  <si>
    <t>MH02-A4.4</t>
  </si>
  <si>
    <t>MH02-A4.5</t>
  </si>
  <si>
    <t>MH02-C5</t>
  </si>
  <si>
    <t>MH02-A5.1</t>
  </si>
  <si>
    <t>MH02-A5.2</t>
  </si>
  <si>
    <t>MH02-A5.3</t>
  </si>
  <si>
    <t>MH03-F</t>
  </si>
  <si>
    <t>MH03-P</t>
  </si>
  <si>
    <t>MH03-C1</t>
  </si>
  <si>
    <t>MH03-C1a</t>
  </si>
  <si>
    <t>MH03-A1.1</t>
  </si>
  <si>
    <t>MH03-A1.2</t>
  </si>
  <si>
    <t>MH03-A.3</t>
  </si>
  <si>
    <t>MH03-C2</t>
  </si>
  <si>
    <t>MH03-C2a</t>
  </si>
  <si>
    <t>MH03-A2.1</t>
  </si>
  <si>
    <t>MH03-A2.2</t>
  </si>
  <si>
    <t>MH03-C3</t>
  </si>
  <si>
    <t>MH03-C3a</t>
  </si>
  <si>
    <t>MH03-A3.1</t>
  </si>
  <si>
    <t>MH03-A3.2</t>
  </si>
  <si>
    <t>MH03-A3.3</t>
  </si>
  <si>
    <t>MH03-C4</t>
  </si>
  <si>
    <t>MH03-A4.1</t>
  </si>
  <si>
    <t>MH03-A4.2</t>
  </si>
  <si>
    <t>MH03-C5</t>
  </si>
  <si>
    <t>MH03-A5.1</t>
  </si>
  <si>
    <t>MH03-A5.2</t>
  </si>
  <si>
    <t>MH03-A5.3</t>
  </si>
  <si>
    <t>MH04-F</t>
  </si>
  <si>
    <t>MH04-P</t>
  </si>
  <si>
    <t>MH04-C1</t>
  </si>
  <si>
    <t>MH04-A1.1</t>
  </si>
  <si>
    <t>MH04-A1.2</t>
  </si>
  <si>
    <t>MH04-C2</t>
  </si>
  <si>
    <t>MH04-A2.1</t>
  </si>
  <si>
    <t>MH04-A2.2</t>
  </si>
  <si>
    <t>MH04-A2.3</t>
  </si>
  <si>
    <t>MH04-C3</t>
  </si>
  <si>
    <t>MH04-A3.1</t>
  </si>
  <si>
    <t>MH04-A3.2</t>
  </si>
  <si>
    <t>MH04-A3.3</t>
  </si>
  <si>
    <t>MH04-A3.4</t>
  </si>
  <si>
    <t>MH04-C4</t>
  </si>
  <si>
    <t>MH04-A4.1</t>
  </si>
  <si>
    <t>MH04-A4.2</t>
  </si>
  <si>
    <t>MH04-C5</t>
  </si>
  <si>
    <t>MH04-A5.1</t>
  </si>
  <si>
    <t>MH04-A5.2</t>
  </si>
  <si>
    <t>MH04-A5.3</t>
  </si>
  <si>
    <t>MH05-F</t>
  </si>
  <si>
    <t>MH05-P</t>
  </si>
  <si>
    <t>MH05-C1</t>
  </si>
  <si>
    <t>MH05-A1.1</t>
  </si>
  <si>
    <t>MH05-A1.2</t>
  </si>
  <si>
    <t>MH05-C2</t>
  </si>
  <si>
    <t>MH05-A2.1</t>
  </si>
  <si>
    <t>MH05-A2.1a</t>
  </si>
  <si>
    <t>MH05-A2.2</t>
  </si>
  <si>
    <t>MH05-A2.3</t>
  </si>
  <si>
    <t xml:space="preserve"> </t>
  </si>
  <si>
    <t>MH05-A2.5</t>
  </si>
  <si>
    <t>MH05-C3</t>
  </si>
  <si>
    <t>MH05-C3a</t>
  </si>
  <si>
    <t>MH05-A3.1</t>
  </si>
  <si>
    <t>MH05-A3.2</t>
  </si>
  <si>
    <t>MH05-A3.3</t>
  </si>
  <si>
    <t>MH06-F</t>
  </si>
  <si>
    <t>MH06-P</t>
  </si>
  <si>
    <t>MH06-C1</t>
  </si>
  <si>
    <t>MH06-A1.1</t>
  </si>
  <si>
    <t>MH06-A1.2</t>
  </si>
  <si>
    <t>MH06-C2</t>
  </si>
  <si>
    <t>MH06-A 2.1</t>
  </si>
  <si>
    <t>MH06-C3</t>
  </si>
  <si>
    <t>MH06-C3a</t>
  </si>
  <si>
    <t>MH06-A3.1</t>
  </si>
  <si>
    <t>MH06-A3.2</t>
  </si>
  <si>
    <t>MH06-A3.2a</t>
  </si>
  <si>
    <t>MH06-A3.3</t>
  </si>
  <si>
    <t>MH06-C4</t>
  </si>
  <si>
    <t>MH06-A4.1</t>
  </si>
  <si>
    <t>MH07-F</t>
  </si>
  <si>
    <t>MH07-P</t>
  </si>
  <si>
    <t>MH07-C1</t>
  </si>
  <si>
    <t>MH07-A1.1</t>
  </si>
  <si>
    <t>MH07-A1.2</t>
  </si>
  <si>
    <t>MH07-C2</t>
  </si>
  <si>
    <t>MH07-A2.1</t>
  </si>
  <si>
    <t>MH07-A2.2</t>
  </si>
  <si>
    <t>MH07-C3</t>
  </si>
  <si>
    <t>MH07-A3.1</t>
  </si>
  <si>
    <t>MH07-A3.2</t>
  </si>
  <si>
    <t>MH07-C4</t>
  </si>
  <si>
    <t>MH07-A4.1</t>
  </si>
  <si>
    <t>MH07-A4.2</t>
  </si>
  <si>
    <t>MH07-A4.3</t>
  </si>
  <si>
    <t>MH08-F</t>
  </si>
  <si>
    <t>MH08-P</t>
  </si>
  <si>
    <t>MH08-C1</t>
  </si>
  <si>
    <t>MH08-A1.1</t>
  </si>
  <si>
    <t>MH08-C2</t>
  </si>
  <si>
    <t>MH08-A2.1</t>
  </si>
  <si>
    <t>MH08-C3</t>
  </si>
  <si>
    <t>MH08-A3.1</t>
  </si>
  <si>
    <t>MH08-C4</t>
  </si>
  <si>
    <t>MH08-A4.1</t>
  </si>
  <si>
    <t>MH08-C5</t>
  </si>
  <si>
    <t>MH08-A5.1</t>
  </si>
  <si>
    <t>MH08-C6</t>
  </si>
  <si>
    <t>MH08-A6.1</t>
  </si>
  <si>
    <t>MH08-A6.2</t>
  </si>
  <si>
    <t>índice general de avance PbR-SED en el ámbito estatal</t>
  </si>
  <si>
    <t>Porcentaje de avance general de la implementación del PbR-SED a nivel municipal</t>
  </si>
  <si>
    <t>Porcentaje de cumplimiento de agenda para el Desarrollo Municipal</t>
  </si>
  <si>
    <t>Porcentaje de servidores públicos capacitados</t>
  </si>
  <si>
    <t>Porcentaje de metas alcanzadas</t>
  </si>
  <si>
    <t>Personal municipal total por cada 1000 habitantes (INEGI 2010)</t>
  </si>
  <si>
    <t>Porcentaje de creación de iniciativas</t>
  </si>
  <si>
    <t>Porcentaje de unidades adminitrativas que recibieron mantenimiento preventivo de sus equipos de cómputo</t>
  </si>
  <si>
    <t>índice municipal de rendición de cuentas</t>
  </si>
  <si>
    <t>Tasa de variación de servidores y exservidores públicos involucrados en faltas administrativas</t>
  </si>
  <si>
    <t>Porcentaje de avance en los resultados obtenidos en el cuestionario de control interno</t>
  </si>
  <si>
    <t>Porcentaje de cumpliminento de las obligaciones de transparencia</t>
  </si>
  <si>
    <t>Porcentaje de servidores públicos capacitado en el código de etica</t>
  </si>
  <si>
    <t>Tasa de abatimiento de quejas realizadas por los ciudadanos</t>
  </si>
  <si>
    <t>Tasa de crecimiento real anual de los recursos obtenidos (aportaciones, participaciones, subsidios e ingresos propios</t>
  </si>
  <si>
    <t xml:space="preserve"> Tasa de crecimiento real anual de la recaudación del impuesto predial</t>
  </si>
  <si>
    <t>Porcentaje de clientes morosos recuperados</t>
  </si>
  <si>
    <t>Tasa de crecimiento real anual de la recaudación por derecho de agua</t>
  </si>
  <si>
    <t>Porcentaje de capacidad financiera</t>
  </si>
  <si>
    <t xml:space="preserve">Tasa de variación de participación ciudadana en los procesos de planeación </t>
  </si>
  <si>
    <t>Índice de planeación y evaluación</t>
  </si>
  <si>
    <t>Mecanismo de atención</t>
  </si>
  <si>
    <t>Reglamento</t>
  </si>
  <si>
    <t xml:space="preserve">Crecimiento del Producto Interno Bruto Estatal                                                         </t>
  </si>
  <si>
    <t>Índice de crecimiento de atracción y retención de inversión de todas las actividades económicas existentes</t>
  </si>
  <si>
    <t>Porcentaje de Presupuesto ejercido para el fortalecer el desarrollo del sector económico</t>
  </si>
  <si>
    <t>Costo promedio para la realización del curso de carnes frías</t>
  </si>
  <si>
    <t>Costo promedio para la realización del curso de elaboración de productos lácteos</t>
  </si>
  <si>
    <t>Costo promedio para la realización del curso de elaboración de prendas de vestir</t>
  </si>
  <si>
    <t>Costo promedio para la realización del curso de elaboración de fertilizantes orgánicos</t>
  </si>
  <si>
    <t>Porcentaje de acciones para apoyar al sector comercial</t>
  </si>
  <si>
    <t>Convenio empresarial</t>
  </si>
  <si>
    <t>Concejo de Mejora Regulatoria</t>
  </si>
  <si>
    <t>Programa de expedición de licencias en funcionamiento</t>
  </si>
  <si>
    <t>Funcionamiento del Programa SARE</t>
  </si>
  <si>
    <t>Tasa de variación del flujo de turistas</t>
  </si>
  <si>
    <t xml:space="preserve">Porcentaje de giros comerciales actualizados </t>
  </si>
  <si>
    <t xml:space="preserve">Porcentaje de servidores capacitados en promover el ecoturismo </t>
  </si>
  <si>
    <t xml:space="preserve">Procentaje de acciones culturales y de recreación </t>
  </si>
  <si>
    <t>Índice de crecimiento de atracción y retención de inversión en el sector agropecuario</t>
  </si>
  <si>
    <t>Costo promedio del subproyecto de Traspatio. (Aves)</t>
  </si>
  <si>
    <t>Costo promedio del subproyecto de Traspatio. (Lechones)</t>
  </si>
  <si>
    <t>Costo promedio del subproyecto de Traspatio. (arboles frutales)</t>
  </si>
  <si>
    <t>Costo promedio de plantas de café entregadas por familia</t>
  </si>
  <si>
    <t>índice de crecimiento de la superficie citricola</t>
  </si>
  <si>
    <t>Costo promedio de apoyos entregas al sector apícola</t>
  </si>
  <si>
    <t>Porcentaje de avance de plantas entregadas a los productores de vainilla</t>
  </si>
  <si>
    <t>Porcentaje de acciones realizada que garanticen la eficacia y eficiencia de la regulación de los tramites y servicios del municipio</t>
  </si>
  <si>
    <t>Porcentaje de avance de actualización y revisión de trámites y servicios de las áreas de Presidencia Municipal</t>
  </si>
  <si>
    <t>Sistema implementado</t>
  </si>
  <si>
    <t>Reglamento de Mejora Regulatoria, autorizado y publicado</t>
  </si>
  <si>
    <t>Porcentaje de la población vulnerable por carencias sociales en el estado de Hidalgo</t>
  </si>
  <si>
    <t>Porcentaje de personas vulnerables por alguna carencia social en el municipio</t>
  </si>
  <si>
    <t>Porcentaje de personas con carencias de acceso a la alimentación nutritiva y de calidad</t>
  </si>
  <si>
    <t>Porcentaje de presupuesto destinado al Desarrollo Humano, social y comunitario en el municipio</t>
  </si>
  <si>
    <t>Porcentaje de personas beneficiadas con algún material para su vivienda</t>
  </si>
  <si>
    <t>Porcentaje de personas beneficiadas con apoyo económico para cubrir sus gastos de primera necesidad</t>
  </si>
  <si>
    <t>Porcentaje de personas participantes</t>
  </si>
  <si>
    <t>Porcentaje de personas en rezago educativo</t>
  </si>
  <si>
    <t>Porcentaje de presupuesto destinado a la Educación en el municipio.</t>
  </si>
  <si>
    <t>Porcentaje de escuelas de primaria y secundaria beneficiadas con algún tipo de apoyo a su infraestructura basica</t>
  </si>
  <si>
    <t>Porcentaje de personas participantes en los concejos municipales de educación</t>
  </si>
  <si>
    <t>Porcentaje de personas con carencias de acceso a los servicios de salud</t>
  </si>
  <si>
    <t>Procentaje de presupuesto destinado a la coadyuvación eficiente en la gestión de la salud pública del municipio</t>
  </si>
  <si>
    <t>Porcentaje de disfusiones realizadas en el tema de la salud pública</t>
  </si>
  <si>
    <t>Porcentaje de personas beenficiadas con apoyos para sus gasto médicos</t>
  </si>
  <si>
    <t>Porcentaje de personas atendidas con dificultad para sugrafar gstos por atención médica, bucal, mental y de rehabilitación física</t>
  </si>
  <si>
    <t>Porcentaje de presupuesto destinado al deporte y la recreación</t>
  </si>
  <si>
    <t>Presupuesto destinado a la rehabilitación y creación de espacios deportivos</t>
  </si>
  <si>
    <t>Porcentaje de acciones destinadas a promover actividades diferentes del basquetl bol, voleibol y basquet bol</t>
  </si>
  <si>
    <t>Procentaje de presupuesto destinado a fomentar el patrimonio cultural del municipio</t>
  </si>
  <si>
    <t>Procentaje de acciones realizadas para promover las expresiones artísticas y culturales del municipio</t>
  </si>
  <si>
    <t xml:space="preserve">Porcentaje de proyectos de investigación, y divulgación del patrimonio cultural autorizados </t>
  </si>
  <si>
    <t>Realización del evento para resaltar la diversidad cultural de los pueblos orginarios de las huastecas</t>
  </si>
  <si>
    <t>Índice de Desarrollo Humano en Huejutla</t>
  </si>
  <si>
    <t>Porcentaje destinado al Fortalecer el desarrollo humano e igualitario del municipio</t>
  </si>
  <si>
    <t>Porcentaje de recurso destinado al fortalecimiento del desarrollo institucional de atención a la mujer en el municipio</t>
  </si>
  <si>
    <t>Porcentaje de  acciones de género implementadas en el municipio</t>
  </si>
  <si>
    <t>Porcentaje de personas con discapacidad atendidas</t>
  </si>
  <si>
    <t>Porcentaje de recursos destinados en apoyos a las personas con discapacidad</t>
  </si>
  <si>
    <t>Porcentaje de personas con discapacidad que reciben ayudas técnicas</t>
  </si>
  <si>
    <t>Porcentaje de personas con discapacidad que reciben terapia mental y fisica</t>
  </si>
  <si>
    <t>Porcentaje de recurso destinado a proteger a la niñez y la adolescencia</t>
  </si>
  <si>
    <t>Porcentaje de primarias visitadas</t>
  </si>
  <si>
    <t>Porcentaje de instituciones visitadas</t>
  </si>
  <si>
    <t>Costo promedio de las becas otorgadas a niños en situación de abandomo</t>
  </si>
  <si>
    <t>Tasa de variación de niños capacitados en el tema de abuso sexual</t>
  </si>
  <si>
    <t>Porcentaje de presupuesto destinado a la atención de los adultos mayores</t>
  </si>
  <si>
    <t>Porcentaje de adultos mayores atendidos en las actividades integrales</t>
  </si>
  <si>
    <t>Porcentaje de acciones realizadas para fortalecer el desarrollo humano de los adultos mayores</t>
  </si>
  <si>
    <t xml:space="preserve">Porcentaje de recurso destinado al combate de la desigualdad y vulnerabilidad </t>
  </si>
  <si>
    <t>Porcentaje de participación de artesanos</t>
  </si>
  <si>
    <t>Evento</t>
  </si>
  <si>
    <t>Costo promedio del curso de Lengua Nahuátl</t>
  </si>
  <si>
    <t>Percepción sobre la seguridad pública</t>
  </si>
  <si>
    <t>Tasa de crecimiento de policías operativos por cada 1000  habitantes</t>
  </si>
  <si>
    <t>Tasa de incidencia delicitiva</t>
  </si>
  <si>
    <t>Porcentaje de acciones implementadadas para la prevención de faltas administrativas y delitos</t>
  </si>
  <si>
    <t>Porcentaje de conformación de comités vecinales</t>
  </si>
  <si>
    <t>Porcentaje de presupuesto destinado a la Seguridad Pública del Municipio</t>
  </si>
  <si>
    <t>Porcentaje de elementos que realizaron evaluación del desempeño</t>
  </si>
  <si>
    <t>Porcentaje de elementos capacitados en el curso de llenado de informe policia homologado, cadena de custodia y puestas a disposicion. Marco Jurídico primer respondiente, Reistro Nac. De detenciones y Derechos humanos</t>
  </si>
  <si>
    <t>Porcentaje de presupuesto destinadoal equipamiento policial</t>
  </si>
  <si>
    <t>Porcentaje de elementos capacitados en curso de proximidad social</t>
  </si>
  <si>
    <t>Porcentaje de acciones de promoción de la moviliad eficiente, saludable y sin contaminación</t>
  </si>
  <si>
    <t>Implementación de un programa de bacheo y            de señaleticas</t>
  </si>
  <si>
    <t>Índice de  contigencias o siniestros provocados por el hombre</t>
  </si>
  <si>
    <t>Porcentaje de Presupuesto destinado a la Protección Civil</t>
  </si>
  <si>
    <t xml:space="preserve">Porcentaje de acciones de difusión de medidas preventivas y de seguridad </t>
  </si>
  <si>
    <t>Programa integral de Protección Civil</t>
  </si>
  <si>
    <t>Atlas de riesgo actualizado</t>
  </si>
  <si>
    <t xml:space="preserve">Índice de calidad medioambiental en el estado </t>
  </si>
  <si>
    <t>Índice de sostenibilidad ambiental</t>
  </si>
  <si>
    <t>Temperatura promedio en el año</t>
  </si>
  <si>
    <t xml:space="preserve">Porcentaje de espacios reforestados </t>
  </si>
  <si>
    <t>Tasa de variación de plantas producidas en el vivero municipal</t>
  </si>
  <si>
    <t xml:space="preserve">Porcentaje de reforestaciones en zonas rivereñas </t>
  </si>
  <si>
    <t>Porcentaje de especies rivereñas reforestadas</t>
  </si>
  <si>
    <t>Tasa de variación de recurso destinado la creación de plantas tratadoras de agua</t>
  </si>
  <si>
    <t>Índice de sostenibilidad ambiental/usbdimensión manejo de residuos sólidos</t>
  </si>
  <si>
    <t>Porcentaje de presupuesto destinado a la recolección de residuos sólidos</t>
  </si>
  <si>
    <t>Tasa de variación de presupuesto destinado a la adquisición y rehabilitación de infraestructura de los residuos sólidos</t>
  </si>
  <si>
    <t>Porcentaje de ciudadanos participantes en los canjes ambientales</t>
  </si>
  <si>
    <t>Tasa de variación de acciones realizadas para mejorar la responsabilidad social sobre el manejo de resiudos sólidos urbanos</t>
  </si>
  <si>
    <t>Relleno Sanitario</t>
  </si>
  <si>
    <t>Tasa de variación de acciones realizadas para mejorar la cultura y valores ambientales</t>
  </si>
  <si>
    <t>Tasa de variación de escuelas visitadas para promocionar la preservación de los ecosistemas del municipio</t>
  </si>
  <si>
    <t>Porcentaje de Instrumentos de Planeación Urbana y Ordenamiento Territorial.</t>
  </si>
  <si>
    <t>Tasa de varaición del presupesto asignacdo al municipio para la infraestructura social</t>
  </si>
  <si>
    <t>Porcentaje de obra destinada al desarrollo de la zona urbana</t>
  </si>
  <si>
    <t>Elaboración del Plan Municipal de Desarrollo Urbano</t>
  </si>
  <si>
    <t xml:space="preserve">Porcentaje de obra con impacto ambiental </t>
  </si>
  <si>
    <t>Porcentaje de distribución de obras en la zona urbana y rural del municipio</t>
  </si>
  <si>
    <t>Procentaje de localidades beneficiadas con el presupesto detinado a la obra pública</t>
  </si>
  <si>
    <t>Procentaje de localidades con alto rezago social beneficiadas con obra pública</t>
  </si>
  <si>
    <t>Porrcentaje de colonias y comunidaes en la rehabilitación y apertura de caminos</t>
  </si>
  <si>
    <t>Elaboración del Programa</t>
  </si>
  <si>
    <t>Porcentaje de localidades beneficiadas en costrucción de vías de comunicación</t>
  </si>
  <si>
    <t>Porcentaje de obras destinadas a atender los servicios básicos del municipio</t>
  </si>
  <si>
    <t>Porcentaje de obras destinadas a facilitar el acceso al agua potable</t>
  </si>
  <si>
    <t>Porcentaje de obras destinadas a mejorar el acceso al drenaje</t>
  </si>
  <si>
    <t>Porcentaje de obras destinadas a la electrificación</t>
  </si>
  <si>
    <t>Carencia por acceso a los servicios básicos de vivienda</t>
  </si>
  <si>
    <t>Tasa de variación de recurso destinado a los servicios públicos del municiío</t>
  </si>
  <si>
    <t>Porcentaje de colonias y comunidades atendidas con el servicio de recolección de basura</t>
  </si>
  <si>
    <t>Tasa de variación de recurso destinados al servicio de limpias</t>
  </si>
  <si>
    <t>Tasa de variación de colonias y comunidades atendidas por el servicio de alumbrado publico</t>
  </si>
  <si>
    <t>Tasa de variación de colonias y comunidades beneficiadas con con obras para garantizar el acceso a la energía eléctrica</t>
  </si>
  <si>
    <t>Porcentaje de acciones para mejorar la eficiencia estructural y de organización del mercado municipal</t>
  </si>
  <si>
    <t>Porcentaje de mantenimientos realizados en el mercado  municipal</t>
  </si>
  <si>
    <t xml:space="preserve">Tasa de crecimiento  de áeas verdes y recreativas per capita </t>
  </si>
  <si>
    <t>Porcentaje de parques y jardines que reciben mantenimiento</t>
  </si>
  <si>
    <t>Creación de un reglamento que regule el panteón municipal</t>
  </si>
  <si>
    <t>Porcentaje de actualización de padrones de propietarios del panteón municipal</t>
  </si>
  <si>
    <t xml:space="preserve">Tasa de variación  de atenciones por brotes de agua negras </t>
  </si>
  <si>
    <t>Porcentaje de metros lineale desasolvados de la linea general sanitaria</t>
  </si>
  <si>
    <t>Porcentaje de metros lineales rehabilitados de la linea general sanitaria</t>
  </si>
  <si>
    <t>Mide la puntuación obtenida en relación a los demás estados por el avance anivel estatal de la implementación del PbR-SED</t>
  </si>
  <si>
    <t>Mide la puntuación obtenida en relación a los demás municipios en el avance  de la implementación del PbR-SED</t>
  </si>
  <si>
    <t>Mide la cantidad de indicadores obtenidos en verde</t>
  </si>
  <si>
    <t>Mide la cantidad de servidores publicos capacitados en relación a los programado a capacitar</t>
  </si>
  <si>
    <t>Mide la cantidad de metas alcanzadas en la planeación operativa</t>
  </si>
  <si>
    <t>Mide la capacidad que tiene la administración para la atención a la ciudadanía</t>
  </si>
  <si>
    <t>Medir el logro de las metas planeadas</t>
  </si>
  <si>
    <t>Medir el avance de mantenimientos preventivos en las unidades administrativas de la administración pública municipal</t>
  </si>
  <si>
    <t xml:space="preserve">Medir los avances que la administración obtiene en el cumplimiento de los linemientos establecidos en la  Guía para la integración y rendición de informes de gestión financiera  y cuenta pública emitidos por la Auditoría Superior del Estado </t>
  </si>
  <si>
    <t>Mide el aumento o disminución de servidores y exservidores públicos invoucrados en faltas administrativas en comparativas de año con año</t>
  </si>
  <si>
    <t>Mide el avance de resultados obtenidos en el cuestionario de control interno</t>
  </si>
  <si>
    <t>Medir el grado de cumplimiento de la administración mpal. En relación a las obligaciones de transparencia establecidas en la Ley de Transparencia y Acceso a la Información Pública para el Estado de Hidalgo</t>
  </si>
  <si>
    <t>Medir la cantidad de funcionarios capacitados en el tema del código de ética en relación del total de funcionarios</t>
  </si>
  <si>
    <t>Mide el no. De quejas realizadas por los ciudadanos reepecto al año anterior</t>
  </si>
  <si>
    <t>Mide el crecimiento de los ingresos obtenidos por concepto de participaciones, aportaciones, subsidios y recursos propios</t>
  </si>
  <si>
    <t>Mide el incremento en los niveles de recaudación del impuesto predial</t>
  </si>
  <si>
    <t>Mide el avance en la recuperación de clientes morosos</t>
  </si>
  <si>
    <t>Mide el incremento en los niveles de recaudación por derecho de agua</t>
  </si>
  <si>
    <t>Mide la capacidad que tiene la Entidad para cubrir el Gasto Corriente con los Ingresos Propios</t>
  </si>
  <si>
    <t>Mide la cantidad de ciudadanos involucrados en los procesos de planeación año con año</t>
  </si>
  <si>
    <t>Mide la cantidad de elementos que se requieren para realizar los procesos de planeación, ejecución y medición de resultados</t>
  </si>
  <si>
    <t>n/a</t>
  </si>
  <si>
    <t xml:space="preserve">Mide el crecimiento del Producto Interno Estatal que ha tenido el estado </t>
  </si>
  <si>
    <t>Mide el incremento de las unidades económicas creadas año con año</t>
  </si>
  <si>
    <t>Mide el porcentaje del presupuesto destinado al fortalecimiento del desarrollo ceconómico en relación con el presupuesto asignado total</t>
  </si>
  <si>
    <t>Mide el costo promedio por realizar el curso de elaboración de carnes frías</t>
  </si>
  <si>
    <t>Mide el costo promedio por realizar el curso de elaboración de productos lacteos</t>
  </si>
  <si>
    <t>Mide el costo promedio por realizar el curso de elaboración de prendas de vestir</t>
  </si>
  <si>
    <t>Mide el costo promedio por realizar el curso de elaboración de fertilizantes orgánicos</t>
  </si>
  <si>
    <t>Mide la cantidad de accciones implementadas para fortalecer el comercio, el abasto y los servicios</t>
  </si>
  <si>
    <t>Contar con un convenio que beneficie al sector comercial del municipio</t>
  </si>
  <si>
    <t>Integrar el Concejo de Mejora Regulatoria que permita regulara la toma de decisiones y el desarrollo de las acciones en su ámbito de injerencia</t>
  </si>
  <si>
    <t>Implementar el programa de expedición de licencias en funcionamiento para la consolidación de las empresas</t>
  </si>
  <si>
    <t>acciones de difusión del Sistema de Apertura Rapida de Empresas</t>
  </si>
  <si>
    <t>Mide la afluencia de turistas en el municipio</t>
  </si>
  <si>
    <t>Medir el avance de actualización del padron de prestadores de servicios</t>
  </si>
  <si>
    <t>Medir la capacidad de servidores capacitados entre el total de servidores que promueven el ecoturismo</t>
  </si>
  <si>
    <t>Medir el cumplimiento de acciones programas a realizar para promover el turismo</t>
  </si>
  <si>
    <t>Medir el crecimiento del sector agropecuario</t>
  </si>
  <si>
    <t>Mide la inversión promedio por beneficiar a las familias con el subproyecto de Traspatio. (Aves)</t>
  </si>
  <si>
    <t>Mide la inversión promedio por beneficiar a las familias con el subproyecto de Traspatio. (Lechones)</t>
  </si>
  <si>
    <t>Mide la inversión promedio para realizar el subproyecto de Traspatio. (árboles frutales)</t>
  </si>
  <si>
    <t>Mide la cantidad de plantas otorgadas en promedio por familia</t>
  </si>
  <si>
    <t>Mide el crecimiento de la superficie citricola</t>
  </si>
  <si>
    <t>Mide el costo de apoyar a la producción apícola</t>
  </si>
  <si>
    <t>Mide el porcentaje de plantas entregadas respecto de las planeadas a entregar</t>
  </si>
  <si>
    <t>Mide el porcentaje de avance de  acciones realizada que garanticen la eficacia y eficiencia de la regulación de los tramites y servicios del municipio</t>
  </si>
  <si>
    <t>Mide el porcentaje de avance de de actualización y revisión de trámites y servicios de las áreas de Presidencia Municipal</t>
  </si>
  <si>
    <t>Sistema de Simplificación y modernización de los tramites y servicios en funcionamiento</t>
  </si>
  <si>
    <t>Tener un instrumento jurídico que respalde las acciones del tema en cuestión</t>
  </si>
  <si>
    <t>Mide la cantidad de personas vunerables por carencias sociales en el estado</t>
  </si>
  <si>
    <t>Mide el numero de personas vulnerables por alguna carencia social en el municipio</t>
  </si>
  <si>
    <t>Mide el numero de personas que tienen la carencia por acceso a la alimentación nutritiva y de calidad</t>
  </si>
  <si>
    <t xml:space="preserve">Mide el porcentaje del presupuesto destinado al Desarrollo Comunitario y social del municipio </t>
  </si>
  <si>
    <t>Mide la cantidad de personas beneficiadas con algún material para su vivienda</t>
  </si>
  <si>
    <t>Mide la cantidad de personas en condición de pobreza que son beneficiadas con algún apoyo conómico para sufragar sus gastos de primera necesidad</t>
  </si>
  <si>
    <t>Mide el porcentaje de personas participantes respecto de la convocatoria hecha</t>
  </si>
  <si>
    <t>Mide el numero de personas que viven en rezago educativo</t>
  </si>
  <si>
    <t>Mide el porcentaje del presupuesto destinadoa la educación municipal del municipio</t>
  </si>
  <si>
    <t>Mide el numero de escuelas de primaria y secundaria beneficiadas con algun tipo de apoyo a su infraestructura básica</t>
  </si>
  <si>
    <t>Mide el porcentaje de personas involucradas en los concejos municipales de educación</t>
  </si>
  <si>
    <t>Mide el número de personas que carecen de acceso a los servicios de salud</t>
  </si>
  <si>
    <t>Mide el porcentaje del presupuesto destinado a la coadyuvación eficiente en la gestión de la salud pública del municipio</t>
  </si>
  <si>
    <t>Mide el numero de acciones de difusiones realizadas en el tema de la salud pública</t>
  </si>
  <si>
    <t>Mide el porcentaje de personas con carencia a los servicios de salud en el municipio beneficiadas con apoyos para sus gastos médicos</t>
  </si>
  <si>
    <t>Mide el porcentaje de personas con carencia a los servicios de salud en el municipio atendidas por instituciones de salud del municipio</t>
  </si>
  <si>
    <t>Mide el porcentaje de recurso destinado fomentar el deporte y la recreación</t>
  </si>
  <si>
    <t xml:space="preserve">mide el porcentaje del presupuesto destinado a la rehabilitación y creación de espacios deportivos </t>
  </si>
  <si>
    <t xml:space="preserve"> Mide la cantidad de acciones destinadas a promover actividades deportivas diferentes a las tradicionales</t>
  </si>
  <si>
    <t>Mide el porcentaje de presupuesto destinado a fomentar el patrimonio del municipio</t>
  </si>
  <si>
    <t>Mide la cantidad de acciones realizadas para promover las expresiones artísticas y culturales del municipio</t>
  </si>
  <si>
    <t>Mide la cantidad de proyectos autorizados</t>
  </si>
  <si>
    <t>Mide el grado de progreso en los factores sanitarios, educativos y económicos</t>
  </si>
  <si>
    <t xml:space="preserve">Mide la cantidad de recursos ejercidos para fortalecer el Desarrollo </t>
  </si>
  <si>
    <t>Mide la cantidad de recursos destinado al fortalecimiento ddel desarrollo institucional de atención a la mujer en el municipio</t>
  </si>
  <si>
    <t>Medir el avance programatico de las acciones planeadas en favor de la equidad de género</t>
  </si>
  <si>
    <t>Mide la cantidad de servidores capacitados en relación con el total de servidores públicos de la administración.</t>
  </si>
  <si>
    <t>Mide el número de personas con discapacidad atendidas en relación al total de personas con discapacidad</t>
  </si>
  <si>
    <t>Mide la cantidad de recursos destinados respecto del total de recursos destinados al proyecto de desarrollo humano e igualitario</t>
  </si>
  <si>
    <t>Mide la cantidad de personas con discapacidad que reciben ayudas técnicas en relación al número total de personas con discapacidad en el municipio</t>
  </si>
  <si>
    <t>Mide la cantidad de personas con discapacidad que reciben terapia mental y física en relación al número total de personas con discapacidad en el municipio</t>
  </si>
  <si>
    <t>Mide la cantidad de recursos destinado a la protección de la niñez y la adolescencia</t>
  </si>
  <si>
    <t>Conocer el alcance logrado en instituciones educativas</t>
  </si>
  <si>
    <t>Mide el costo promedio de las becas otorgadas por niño</t>
  </si>
  <si>
    <t>Mide el incremento o dismunición de niños capacitados en el tema de abuso sexual</t>
  </si>
  <si>
    <t>Mide la cantidad de recursos destinados a la atención de adultos mayores respecto del total de recursos destinados al proyecto de desarrollo humano e igualitario</t>
  </si>
  <si>
    <t>Mide el porcentaje de adultosm mayores beneficiados con las actividades integrales realizadas</t>
  </si>
  <si>
    <t>Mide la cantidad de acciones realizadas en favorecer el desarrollo humano de los adultos mayoress</t>
  </si>
  <si>
    <t>Mide la cantidad de recursos destinado al combate de la desigualdad y vulnerabilidad</t>
  </si>
  <si>
    <t>Conocer el porcentaje de artesanos involucrados en la exhibición</t>
  </si>
  <si>
    <t>Realización del evento del Día Internacionas de los Pueblos Indígenas</t>
  </si>
  <si>
    <t xml:space="preserve"> Conocer el costo promedio del  taller implementado</t>
  </si>
  <si>
    <t>Medir el porcentaje de la población que considera la inseguridad  como el problema más importante que aqueja al estado</t>
  </si>
  <si>
    <t>Mide la dispocisión de capital humano para la seguridad en el municipio</t>
  </si>
  <si>
    <t>Mide el número de incidentes delictivos a través de los años</t>
  </si>
  <si>
    <t>Mide el numero de acciones realizadas en relación a las que se programaron realizar</t>
  </si>
  <si>
    <t>Mide el número de comites vecinales integrados</t>
  </si>
  <si>
    <t>Mide el porcentaje de presupuesto destinado en materia de seguridad pública</t>
  </si>
  <si>
    <t>Mide el porcentaje de elementos que fueron evaluados en su desempeño</t>
  </si>
  <si>
    <t>Mide el porcentaje de elementos que fueron capacitados en temas necesarios para el desempeño de sus funciones</t>
  </si>
  <si>
    <t>Mide el porcentaje de presupuesto destinado al equipamiento policial</t>
  </si>
  <si>
    <t>Mide el porcentaje de elementos que fueron capacitados en el curso de proximidad social</t>
  </si>
  <si>
    <t xml:space="preserve">Mide la cantidad de acciones de promoción de la movilidad eficiente realizadas </t>
  </si>
  <si>
    <t>Programa de Bacheo y Señaleticas</t>
  </si>
  <si>
    <t>Mide el incremento o disminución de siniestros o contigencias provocadas por el hombre respecto de un año anterior</t>
  </si>
  <si>
    <t>Mide el porcentaje del presupuesto destinado a P.C. respecto del Presupesto total</t>
  </si>
  <si>
    <t xml:space="preserve">Mide la cantidad de acciones de difusión  de medidas preventivas y de seguridad realizadas </t>
  </si>
  <si>
    <t>Mide la calidad del ambiente en el estado, el cual comprende el progreso en el estrés hídrico (1=menor, 5=mayor), el porcentaje de enterrar o quemar basura, el porcentaje de satisfacción de áreas verdes, el porcentaje de uso de focos ahorradores y la tasa de deforestación (0=mejor, 100=peor)</t>
  </si>
  <si>
    <t>Mide la conservación de los activos ambientales (calidad del aire, manejo de residuos y generación de energía renovable)</t>
  </si>
  <si>
    <t xml:space="preserve">Mide la temperatura promedio del año en cuestión </t>
  </si>
  <si>
    <t>Mide la cantidad de espacios reforestados</t>
  </si>
  <si>
    <t>Mide el aumento o disminución de plantas producidas en el vivero municipal en cada año</t>
  </si>
  <si>
    <t>Mide la cantidad de zoñas rivereñas reforestada s</t>
  </si>
  <si>
    <t>Mide la cantidad de especies rivereñas reforestada s</t>
  </si>
  <si>
    <t>Mide la cantidad recurso destinado a la construcción y rehabilitación de plantas tratadoras de aguas residuales</t>
  </si>
  <si>
    <t>Mide la capacidad de manejo de los residuos sólidos en el municipio</t>
  </si>
  <si>
    <t>Mide la cantidad recurso destinado al servicio de la recolección de los residuos sólidos</t>
  </si>
  <si>
    <t>Mide el aumento o disminución de recurso destinado a la adquisición y rehabilitación de la infraestructura de la recolección de los residuos sólidos</t>
  </si>
  <si>
    <t>Mide la cantidad de ciudadanos que se involucran en los canjes ambientales</t>
  </si>
  <si>
    <t>Mide el aumento o disminución de acciones realizadas para mejorar la responsabilidad social sobre el manejo de los residuos sólidos</t>
  </si>
  <si>
    <t>Creación de un relleno sanitario</t>
  </si>
  <si>
    <t>Mide el aumento o disminución de acciones realizadas para mejorar la cultura y valores ambientales</t>
  </si>
  <si>
    <t>Mide el aumento o disminución de escuelas visistadas para promover la preservación de los ecosistemas del municipio</t>
  </si>
  <si>
    <t xml:space="preserve">Mide el porcentaje de municipios que cuentan con instrumentos de Planeación Urbana y Ordenamiento Territorial de acuerdo a los tipificados en el Sistema Estatal de Desarrollo Urbano y Ordenamiento Territorial, definidos como prioritarios para el desarrollo integral del Estado de conformidad a la siguiente base de cálculo: </t>
  </si>
  <si>
    <t>Mide el porcentaje de crecimiento o disminución del presupuesto asignado respecto a años anteriores</t>
  </si>
  <si>
    <t>Mide el porcentaje de obra destinado a la zona urbana respecto al total de obras ejecutadas</t>
  </si>
  <si>
    <t>Mide el porcentaje de obra que contiene impacto ambiental respecto al total de obras ejecutadas</t>
  </si>
  <si>
    <t>Realiza una comparación del porcentaje de obras destinadas a la zona rural y urbana</t>
  </si>
  <si>
    <t>Mide el numero de localidades beneficiadas con obra pública respecto al total de localidades del municipio</t>
  </si>
  <si>
    <t>Mide el numero de localidades con alto rezago social beneficiadas con obra,respecto al total de localidades con alto rezago social</t>
  </si>
  <si>
    <t>Mide el numero de colonia y comunidades beneficiadas on rehabilitación y aperturas de caminos, respecto del toal de colonias y localidades del municpio</t>
  </si>
  <si>
    <t>Mide el porcentaje de alcance de localidades beneficiadas con la construccion de vías de comunicación</t>
  </si>
  <si>
    <t>Mide la cantidad de obras destinadas a antender los servicios básicos de las localidades del  municipio</t>
  </si>
  <si>
    <t>Porcentaje de obras destinadas de atnder el servicio de agua potable en las localidades del municipio</t>
  </si>
  <si>
    <t>Porcentaje de obras destinadas de atnder el servicio de drenaje  en las localidades del municipio</t>
  </si>
  <si>
    <t>Porcentaje de obras destinadas de atnder el servicio de electrificación  en las localidades del municipio</t>
  </si>
  <si>
    <t>Mide la cantidad de personas que tienen carencias por acceso a los servicios básicos de vivienda</t>
  </si>
  <si>
    <t>Mide la variación de recursos destinados a los servicios públicos del municipio en relación con el año anterior</t>
  </si>
  <si>
    <t>Mide el procentaje de cobertura que tiene el servicio de recolección de basura en el municipio</t>
  </si>
  <si>
    <t>Mide la variación de recursos destinados al servicio de limpias del municipio en relación con el año anterior</t>
  </si>
  <si>
    <t>Mide la variación de colonias y comunidades atendidas con el servicio de alumbrado público en el municipio en relación con el año anterior</t>
  </si>
  <si>
    <t>Mide la variación de colonias y comunidades beneficiadas con obra relacionada al acceso de energía eléctrica en relación con el año anterior</t>
  </si>
  <si>
    <t>Mide el número de acciones realizadas para mejorar la eficiencia estructural y de organizacón del mercado municipall</t>
  </si>
  <si>
    <t>Mide el número de mantenimientos realizados en las instalaciones del mercado municipal</t>
  </si>
  <si>
    <t>Mide el incremento del  número de metros cuadrados per cápita en relación con el año anterior</t>
  </si>
  <si>
    <t>Mide la cantidad de parques y jardines que reciben matenimiento durante el año</t>
  </si>
  <si>
    <t>Contar con una reglamentación que permita regular las actividades del Panteón Municipal</t>
  </si>
  <si>
    <t>Mide el porcentaje de avance de actualización del padron de propietarios del panteón municipal</t>
  </si>
  <si>
    <t>Mide el número de brotes de aguas negras en relación con el año anterior</t>
  </si>
  <si>
    <t>Mide el número de metros lineales desasolvados en relación a los que requieren desaslolve</t>
  </si>
  <si>
    <t>Mide el número de metros lineales rehabilitados en relación con los metros que requieren rehabilitación</t>
  </si>
  <si>
    <t>Gestión</t>
  </si>
  <si>
    <t>de Gestión</t>
  </si>
  <si>
    <t xml:space="preserve"> de Gestión</t>
  </si>
  <si>
    <t>Eficiencia</t>
  </si>
  <si>
    <t>Economía</t>
  </si>
  <si>
    <t>Eficienca</t>
  </si>
  <si>
    <t>Trimestral</t>
  </si>
  <si>
    <t>Sexenal</t>
  </si>
  <si>
    <t>Semestral</t>
  </si>
  <si>
    <t>35.38% urbana, 64.62 rural</t>
  </si>
  <si>
    <t>Estadística presentada en la página de internet de la Unidad Técnica de Evaluación del Estado de Hidalgo</t>
  </si>
  <si>
    <t>Estadística presentada en la página de internet de la Unidad Técnica de Evaluación del Estado de Hidalgo sección municipios</t>
  </si>
  <si>
    <t>Informe de Resultado de la evaluación de la Guía para el Desempeño Municipal, firmado y sellado por el Enlace Estatal, la Instancia Verificadora y Enlace Municipall</t>
  </si>
  <si>
    <t xml:space="preserve">Programa Operativo Anual de Recursos Humanos y Acuse de entrega de constancias </t>
  </si>
  <si>
    <t>Reporte de evauaciones de los programas operativos anuales</t>
  </si>
  <si>
    <t>1. Censo de población y vivienda de INEGI .
2. Plantilla de personal de la administración pública municipal.</t>
  </si>
  <si>
    <t>Inicitaivas aprobadas por el auntamiento y en su caso publicadas en el periodico oficial del estados</t>
  </si>
  <si>
    <t>Bitácora de servicios de mantenimientos preventivos</t>
  </si>
  <si>
    <t>Oficio de Resultados obtenidos</t>
  </si>
  <si>
    <t>Expedientes de investigación</t>
  </si>
  <si>
    <t>Resultados obtenidos del cuestionario del control interno</t>
  </si>
  <si>
    <t>Reporte resultados, listas de asistencia</t>
  </si>
  <si>
    <t>Reporte de la apertura de los buzones de quejas y sugerenias</t>
  </si>
  <si>
    <t>Presupuesto de Egresos</t>
  </si>
  <si>
    <t>Analítico de Ingresos</t>
  </si>
  <si>
    <t>Reporte de ingresos</t>
  </si>
  <si>
    <t>Priorización de obras y consultas ciudadanas</t>
  </si>
  <si>
    <t>Plan municipal de desarrollo, Fichas técnicas de indicadores de seguimiento y cumplimiento, Panel de control y seguimiento de objetivos y metas en todas las  áreas de la administración, Reglamento Interior de la Administración, Manual de Organización.</t>
  </si>
  <si>
    <t xml:space="preserve">Mecanismo que muestre el esquema de atención </t>
  </si>
  <si>
    <t>Reglamente aporbado por cabildo y publicado en la Gaceta Oficial y/o en el  Periodico oficial del Estado</t>
  </si>
  <si>
    <t>Reporte INEGI</t>
  </si>
  <si>
    <t>Padrón de unidades económicas</t>
  </si>
  <si>
    <t>Reporte de resultados de cursos</t>
  </si>
  <si>
    <t>Reporte de resultados de seguimiento de metas del POA</t>
  </si>
  <si>
    <t>Convenio firmado</t>
  </si>
  <si>
    <t>Acta de Instalación</t>
  </si>
  <si>
    <t>Listado del licencias emitidas a traves del programa</t>
  </si>
  <si>
    <t>Reporte de acciones de difusión</t>
  </si>
  <si>
    <t>Reporte de afluencia turistica en establecimiento de hospedaje</t>
  </si>
  <si>
    <t>Reprte de Seguimiento del POA</t>
  </si>
  <si>
    <t>Resultados de la GDM</t>
  </si>
  <si>
    <t>Medición de pobreza del CONEVAL</t>
  </si>
  <si>
    <t>Informe anual sobre la pobreza  y rezago social de la Unidad de Planeación y Evaluación de Programas para el Desarrollo</t>
  </si>
  <si>
    <t>Reporte del Presupuesto de Egresos del municipio</t>
  </si>
  <si>
    <t>Reporte de seguimiento de metas del Programa operativo Anual</t>
  </si>
  <si>
    <t>Reporte generado por CONEVAL</t>
  </si>
  <si>
    <t>Presupuesto de Egresos, Presuesto Instancia de la Mujer</t>
  </si>
  <si>
    <t>Seguimiento programatico de POAS</t>
  </si>
  <si>
    <t>Lista de asistencia, evidencia fotográfica</t>
  </si>
  <si>
    <t>Reporte de seguimiento de actividades del Progama Operativo</t>
  </si>
  <si>
    <t>Presupuesto de Egresos, Presuesto SIPINNA</t>
  </si>
  <si>
    <t>Presupuesto de Egresos, Presupuesto Pueblos Indígenas</t>
  </si>
  <si>
    <t>Encuesta Nacional de Victimización y Percepción
sobre Seguridad Pública (ENVIPE)</t>
  </si>
  <si>
    <t>Plantilla de Seguridad Pública Municipal</t>
  </si>
  <si>
    <t>Reportes de incidencia delictiva de Seguridad Pública</t>
  </si>
  <si>
    <t>Avance programático de los Programas Operativos Anuales</t>
  </si>
  <si>
    <t xml:space="preserve">Reporte de capacitaciones </t>
  </si>
  <si>
    <t>Reporte accidentes de Protección Civil</t>
  </si>
  <si>
    <t>Programa Operativo Anual</t>
  </si>
  <si>
    <t xml:space="preserve">Atlas de riesgo </t>
  </si>
  <si>
    <t>Mexico ¿cómo vamo? Índice de progreso social 2019</t>
  </si>
  <si>
    <t>Índice básico de las ciudades prósperas ONU-HABITAT</t>
  </si>
  <si>
    <t>Inventario de Registros climatológicos por decadada SEMARNAT</t>
  </si>
  <si>
    <t>Reporte de seguimiento de metas de los programas  operativos</t>
  </si>
  <si>
    <t>Reporte específico del Presupuesto deEgresos</t>
  </si>
  <si>
    <t>Contrato de compra venta</t>
  </si>
  <si>
    <t>Reporte de municipios que cuentan con instrumentos de Planeación Urbana y Ordenamiento Territorial de acuerdo a los tipificados en el Sistema Estatal de Desarrollo Urbano y Ordenamiento Territorial</t>
  </si>
  <si>
    <t>Presupuesto del FAISM</t>
  </si>
  <si>
    <t>Reporte de la Distribución del Presupuesto de FAiSM</t>
  </si>
  <si>
    <t>Plan Municipal de Desarrollo Urbano</t>
  </si>
  <si>
    <t>Listado de obras que contienen impacto ambiental</t>
  </si>
  <si>
    <t xml:space="preserve">Listado de obras </t>
  </si>
  <si>
    <t xml:space="preserve">Reporte de seguimiento de metas </t>
  </si>
  <si>
    <t>Programa Operativo</t>
  </si>
  <si>
    <t>Listado de Localidades</t>
  </si>
  <si>
    <t>Listado de obras destinadas a los servcios básicos</t>
  </si>
  <si>
    <t>Listado de obras destinadas a los servicios de agua potable</t>
  </si>
  <si>
    <t>Listado de obras destinadas a los servicios de drenaje</t>
  </si>
  <si>
    <t>Listado de obras destinadas a los servicios de electrificación</t>
  </si>
  <si>
    <t xml:space="preserve">Informe anual sobre la situación de pobreza y rezago social </t>
  </si>
  <si>
    <t>Listado de obras realizadas en el municipio</t>
  </si>
  <si>
    <t>Reporte de seguimiento de metas de los Programas Operativos Anuales</t>
  </si>
  <si>
    <t>Reporte especifico del Presupuesto de Egresos</t>
  </si>
  <si>
    <t>Reporte emitido por el área de parques y jardines</t>
  </si>
  <si>
    <t>Reglamento publicado</t>
  </si>
  <si>
    <t>Puntos</t>
  </si>
  <si>
    <t>Mecanismo</t>
  </si>
  <si>
    <t>Índice</t>
  </si>
  <si>
    <t>Costo</t>
  </si>
  <si>
    <t>Convenio</t>
  </si>
  <si>
    <t>Concejo</t>
  </si>
  <si>
    <t>Programa</t>
  </si>
  <si>
    <t>Pesos</t>
  </si>
  <si>
    <t>Actividad</t>
  </si>
  <si>
    <t>Puntaje</t>
  </si>
  <si>
    <t>Documento</t>
  </si>
  <si>
    <t>°C</t>
  </si>
  <si>
    <t>mt2</t>
  </si>
  <si>
    <t>Unidad</t>
  </si>
  <si>
    <t>&gt;=0.18%</t>
  </si>
  <si>
    <t>&gt;5%</t>
  </si>
  <si>
    <t>&gt;35%</t>
  </si>
  <si>
    <t>Cantidad</t>
  </si>
  <si>
    <t>60%</t>
  </si>
  <si>
    <t>0.12.9%</t>
  </si>
  <si>
    <t>Componente</t>
  </si>
  <si>
    <t>Puntuación obtenida por el cumplimiento de los reactvos solicitados por el Diágnóstico de Implementación del PbR--SED</t>
  </si>
  <si>
    <t>PCA= (IEV/TDI)*100     [ IEV= No. De indicadores en verde obtenidos en la Guía para el Desempeño Municipal                                                    TDI= Total de indicadores de la Guía para el Desempeño Municipal]</t>
  </si>
  <si>
    <t>PSC=(NSC/TSP)*100     [ NSC= No. De servidores públicos capacitados                              TSP= Total de servidores públicos programados a capacitar]</t>
  </si>
  <si>
    <t>PMA=(NMA/TMP)*100     [ NMA= No. de metas alcanzadas                                                        TMP=Total de metas programadas a alcanzar]</t>
  </si>
  <si>
    <t>PMH=(NPT/POT)*1000     [ NPT= No. De personal total de la administración pública   POT= No. De población total en el municipio]</t>
  </si>
  <si>
    <t>TIC=(NIC/TIP)*100     [ NIC= Número de iniciativas aprobadas                                                     TIP= Total de iniciativas planeadas a presentar para su aprobacion]</t>
  </si>
  <si>
    <t>PMP=(NUM/TUA)*100     [ NUM= Numero de unidades administrativas que recibieron mantenimiento preventivo en sus equipos de cómputo.                                                                                                              TUA= Total de unidades administrativas de la administración pública municipal]</t>
  </si>
  <si>
    <t>Formula establecidad por la instancia verificadora</t>
  </si>
  <si>
    <t>TVS=(NSE-NSP/NSP)*100     [ NSE= No. de servidores  y exservidores públicos involucrados en faltas administrativas en el año evaluado.                                                                                                                  NSE=  No. de servidores  y exservidores públicos involucrados en faltas administrativas en el año previo al evaluado]</t>
  </si>
  <si>
    <t>PCI=((SR1/TR1)+(SR2/TR2)+(SR3/TR3)+(SR4/TR4)+(SR5/TR))/5))*100     [ SR1,2,3,4,5=Suma de reactivos obtenidos en el componente interno 1,2,3,4,5                                                                                          TR= Total de recativos establecidos en el componente de control interno.]</t>
  </si>
  <si>
    <t>POT=(NOC/TOL)*100     [ NOC= No. de obligaciones de transparencia cumplidas   TOL= Total de obligaciones establecidas en la Ley]</t>
  </si>
  <si>
    <t>PFC=(NFC=TFA)*100     [ NFC= No. de funcionarios capacitados en el código de ética.                                                                                                               TFA= Total de funcionarios en la administración pública muncipal]</t>
  </si>
  <si>
    <t>PQR=(NQC-NQR/NQR)*-100     [ NQC= No. De quejas realizadas en el año evaluado         NQR= No. De quejas realizadas en el año previo al evaluado]</t>
  </si>
  <si>
    <t>TCR=(TRE-TRP/TRP)*100     [ TRE= Total de recurso real obtenido en el año evaluado   TRP= Total de recursos reales obtenidos en el año previo al evaluado]</t>
  </si>
  <si>
    <t>TCP=(MRE-MRP/MRP)*100     [ MRE= Monto real del impuesto predial recaudado por el municipio en el año evaluado                                              MRP= monto real del impuesto predial recaudado por el municipio en el año previo al evaluado]</t>
  </si>
  <si>
    <t>PCR=(CMR/TCM)*100     [ CMR= No. de Clientes morosos recuperados                                 TCM= Total de clientes morosos existentes]</t>
  </si>
  <si>
    <t>TCA=(MRA-MAP/MAP)*100     [ MRA= Monto real del derecho de agua recaudado por el municipio en el año evaluado                                                     MAP=  Monto real del derecho de agua recaudado por el municipio en el año previo al evaluado]</t>
  </si>
  <si>
    <t>PCF=(TGC/MTI)*100     [ MTI= Monto tontal de lo ingresos propios                                  TGC= Monto total del gasto corriente]</t>
  </si>
  <si>
    <t>TVC=(NCI-NCP/NCP)*100     [ NCI= No. de ciudadanos involucrados en los procesos de planeación en el año evaluado.                                                                                                                  NSE=  No. de ciudadanos involucrados en los procesos de planeación en el año previo al evaluado]</t>
  </si>
  <si>
    <t>IPE=(X1*25)+(x2*15)+(X3*20)+(X4*40)+(X5*10)+(X6*10)     [ X1=Si se cuenta con misión, visión y objetivos, X2= Si se cuenta con metas, X3= Si se cuenta con indicadores de seguimiento y cumplimiento, X4= si se cuenta con panel de control y seguimiento de objetivos y metas en todas las  áreas de la administración municipal, X5= Si se cuenta con un marco jurídico para realizar los procesos de planeación, X6= Si se cuenta com un área responsable de coordinar las tareas de evaluación ]</t>
  </si>
  <si>
    <t>PA= 2016-2022                                          [ PA= Promedio Anual                            ]</t>
  </si>
  <si>
    <t>ICE=(EAE-ECA/ECA)*100     [ EAE= Número de unidades económicas en el año evaluado                                                                                                 ECA= Número de unidades económicas  en el año previo al evaluado]</t>
  </si>
  <si>
    <t>PPE=(PDE/TPA)*100     [ PDE= Presupuesto destinado a fortalecer el desarrollo económico municipal                                                                                                TPA= Total del Presupuesto autorizado al municipio]</t>
  </si>
  <si>
    <t>CPC=CRC/NBC     [ CRC= Costo total del curso de elaboración de carnes frías.                                                                                                                             NBC= Número de alumnos que culminaron el curso]</t>
  </si>
  <si>
    <t>CPL=CTL/NPL     [ CTL= Costo total del curso de elaboración de productos lacteos.                                                                                                                             NPL= Número de alumnos que culminaron el curso]</t>
  </si>
  <si>
    <t>CPV=CTP/NPV     [ CTP= Costo total del curso de elaboración de prendas de vestir                                                                                                                             NPV= Número de alumnos que culminaron el curso]</t>
  </si>
  <si>
    <t>CPV=CTP/NPV     [ CRC= Costo total del curso de elaboración de fertilizantes orgánicos                                                                                                                             NBC= Número de alumnos que culminaron el curso]</t>
  </si>
  <si>
    <t>PUB=(NUE-NUP/NUP)*100     [ NUE= Número de acciones realizadas en el año evaluado                                                                                                 TUE= Número de acciones realizadas en el año previo al evaluado ]</t>
  </si>
  <si>
    <t>TVT=(NTE-NTP/NTP)*100     [ NTE= Número de turistas que se hospedaron en establecimientos de hospedaje en el año evaluado                                                                                                NTP= Número turistas que se hospedaron en establecimientos de hospedaje en el año previo al evaluado]</t>
  </si>
  <si>
    <t>PGA=(NGA/TGC)*100     [ NGA= No. de giros comerciales actualizados en el padron.                                                                                                    TGC= Total de giros comerciales a actualizar]</t>
  </si>
  <si>
    <t>PSC=(NSC/TST)*100     [ NSC= No. de servidores que promueven el ecoturismo son capacitados.                                                                                   TST= total de servidores que promueven el ecoturismo]</t>
  </si>
  <si>
    <t>PAR=(NAR/TAR)*100     [ NAR= No. de acciones de promoción turísticas realizadas.  TAR= Total de acciones de promoción turísticas planeadas a realizar]</t>
  </si>
  <si>
    <t>ICA=(NUA/NUP-NUP)*100     [ NUA= Número de unidades del sector en el año evaluado NUP =Número de unidades del sector en el año previo al evaluado]</t>
  </si>
  <si>
    <t>CPA=(INV/NFB)*100     [ INV= inversión realizada para implentar el subproyecto de traspatio (aves).                                                                            NFB= No. de familias beneficiadas con el subproyecto de traspatio (aves).                                             ]</t>
  </si>
  <si>
    <t>CPL=(INL/NFL)*100     [ INL= inversión realizada para implentar el subproyecto de traspatio (Lechones).                                                                            NFL= No. de familias beneficiadas con el subproyecto de traspatio (lechones).                                             ]</t>
  </si>
  <si>
    <t>CPA=(INA/NMR)*100     [ INA= inversión realizadas para implentar el subproyecto de traspatio (arboles frutales).                                                                            NMR= No. de metros cuadrados reforestados con el subproyecto de traspatio (arboles frutales).                                             ]</t>
  </si>
  <si>
    <t>CPP=(NPE/NFB)*100     [ NPE= No. de plantas de café entregadas.                                      NFB= No. de familias beneficiadas con la entrega de plantas de café                                                         ]</t>
  </si>
  <si>
    <t>CSC=(NHR/NPP-NHP)*100     [ NHR= Número de hectáreas destinadas a la siembra de citricos en el año evaluado                                                     NPP =Número de hectáreas destinadas a la siembra de citricos en el año previo al evaluado]</t>
  </si>
  <si>
    <t>CPA=(MDA/NPA)*100     [ MDA= Monto destinado a apoyos económicos a productores del sector apicola  que cuentan con registro municipal.                                                                                            NPA= no. de productores del sector apicola  que cuentan con registro municipal beneficiados]</t>
  </si>
  <si>
    <t>CPV=(NPE/TPE)*100     [ NPE= No. de plantas de vainilla programadas entregadas                                                                                        TPE= Total de plantas de vainila programadas a entregar]</t>
  </si>
  <si>
    <t>PAM=(NAR/TAR)*100     [ NAR= No. de acciones realizadas para la regularización en los trámites y servicios.                                                             TAR= Total de acciones programadas a realizadas para la regularización en los trámites y servicios.    ]</t>
  </si>
  <si>
    <t>PAT=(NAR/TAR)*100     [ NAR= NO. de areas revisadas que llevan tramites y servicios.                                                                                             TAR= Total de áreas que llevan trámites y servicios programadas a revisar]</t>
  </si>
  <si>
    <t>Definido por el CONEVAL</t>
  </si>
  <si>
    <t>Definido por la Unidad de Planeación y Evaluación de Programas para el Desarrollo</t>
  </si>
  <si>
    <t>PDH=(PDH/TPM)*100     [ PDH= Presupuesto destinado al desarrollo humano y social del municipio.                                  TPM= Total del presupuesto destinado al municipio]</t>
  </si>
  <si>
    <t>PPB=(NPB/TCV)*100     [ NPB=Número de personas beneficiadas con algún material para su vivienda.                    TCV= Número total de personas con carencia de calidad y espacios en su vivienda]</t>
  </si>
  <si>
    <t>PGP=(PGP/TPP)*100     [ PGP= No. de personas beneficiadas con apoyos para sufragar gastos de primera necesidad.]</t>
  </si>
  <si>
    <t>PPP=(NPP/TPP)*100     [ NPP= Número de personas participantes de las bodas colectivas.                                                           TPP=Limite de personas a participar en las bodas colectivas]</t>
  </si>
  <si>
    <t>PPE=(PDE/TPM)*100     [ PDE= Presupuesto destinado a la educación municipal.                                                                     TPM= Total de presupuesto destinado al municipio.]</t>
  </si>
  <si>
    <t>PEB=(NEB/TEM)*100     [ NEB= Número de escuelas beneficiadas con algún tipo de apoyo para su infraestructura básica.                                                                                  TEM= Total de escuals de primaria y secundarias en el municipio.]</t>
  </si>
  <si>
    <t>PIC=(NPI/TPI)*100     [ NPI= Número de participantes en los concejos municipales de educación.                                                 TPI= Total de participantes proyectados a involucrar en los concejos municipales de educación]</t>
  </si>
  <si>
    <t>PDS=(PDS/TPM)*100     [ PDS=Presupuesto destinado a la coadyuvación de la gestión de la salud pública en el municipio.                                                                    TPM= Total de prespupuesto destinado al municipio]</t>
  </si>
  <si>
    <t>PAS=(NAD/TAP)*100     [ NAD= Número de acciones de difusión en el tema de la salud pública en el municipio.            TAP= Total de acciones de difusión en el tema de la salud pública en el municipio programadas a realizar ]</t>
  </si>
  <si>
    <t>PGM=(NGM/TCS)*100     [ NGM= Número de personas apoyadas para sus gastos médicos.                                                         TCS= Total de personas con carencia a los servicios de salud en el municipio]</t>
  </si>
  <si>
    <t>PAS=(NAS/NCS)*100     [ NAS= Número de personas atendidas on servicios de salud por instituciones del municipio.                                                                     NCS= Número de personas con carencia de acceso a los servicios de salud]</t>
  </si>
  <si>
    <t>PDR=(PDR/TPM)*100     [ PDR= Presupuesto destinado a fomentar el deporte y la recreación en el municipio.                 TPM= Total del presupuesto destinado al municipio.]</t>
  </si>
  <si>
    <t>PRC=(PRC/TPM)*100     [ PRC= Presupuesto destinado a la rehabilitación y creación de espacios deportivos                                                                             TPM= Total del presupuesto destinado al municipio.]</t>
  </si>
  <si>
    <t>PAA=(NAR/TAD)*100     [ NAR= Número de activiades deportivas diferentes al futbol, bastquetbol y voleibol, realizadas.                                                                            TAD= Total de actividades deportivas realizadas]</t>
  </si>
  <si>
    <t>PFC=(PFC/TPM)*100     [ PFC= Prespuesto destinado a fomentar  el patrimonio cultural del municipio.                 TPM= Total del presupuesto destinado al municipio.]</t>
  </si>
  <si>
    <t>PEA=(NEA/TAA)*100     [ NEA= Número de acciones realizadas para promover las expresiones artísticas y culturales del municipio.                                                                     TAA= Total de cciones programadas a realizar para  promover las expresiones artísticas y culturales del municipio.                         ]</t>
  </si>
  <si>
    <t>PPA=(NPA/TPP)*100     [ NPA= Número de proyectos de investigación, preservación y divulgación del patrimonio cultural autorizados.                                                               TPP= Total de proyectos de investigación, preservación y divulgación del patrimonio cultural presentados]</t>
  </si>
  <si>
    <t>Definida por el Concejo Nacional de Evaluación</t>
  </si>
  <si>
    <t>PPH=(PDH/TPM)*100     [ PDH= Presupuesto destinado al desarrollo humano.                                                                             TPM= Total del Presupuesto destinado al municipio]</t>
  </si>
  <si>
    <t>PPM=(PDM/TPM)*100     [ TPM= Presupuesto destinado al  fortalecimiento de las capacidades de las mujeres y niñas.                                                                        TPM= Total del Presupuesto destinado al municipio]</t>
  </si>
  <si>
    <t>PAR(NAR/TAR)*100     [ NAR= No. de acciones de equida de género planeadas a realizadar en el muinicipio                                                                                                                TAR= Total de acciones de equidad de género ealizadas en el muinicipio                                                                        ]</t>
  </si>
  <si>
    <t>PSC=(NSC/TSA)*100     [ NSC= Número de servidores públicos capacitados en perspectiva de género.                                                                            TSA= Total de servidores públicos en la administración pública]</t>
  </si>
  <si>
    <t>PDA=(NPD/TPD)*100     [ NPD= Número de personas con discapacidad atendidas.                                                                 TPD= Total de personas con discapacidad en el municipio]</t>
  </si>
  <si>
    <t>PPD=(RDD/TRD)*100     [ RDD= Recurso destinado a la atención de personas con discapacidad.                                                                                                    TRD= Total de recurso destinado al proyecto de desarrollo humano e igualitario]</t>
  </si>
  <si>
    <t>PCA=(NPA/TPD)*100     [ NPA= Número de personas con discapacidad que reciben ayudas técnicas.                                                                                   TPD= Total de personas con discapacidad en el municipio]</t>
  </si>
  <si>
    <t>PDT=(NPT/TPD)*100     [ NPT= Número de personas que reciben terapia mental y física.                                                                                                                    TDP= Total de personas con discapacidad en el municipio]</t>
  </si>
  <si>
    <t>PNA=(PDN/TPM)*100     [ PDN= Presupuesto destinado a la protección de la niñez y a la adolescencia.                                                                             TPM= Total del Presupuesto destinado al municipio]</t>
  </si>
  <si>
    <t>PEV= (NEV/TEP)*100     [ NEV= No. de Escuelas visitadas para dar a conocer los derechos de las niñas y niños.                                                                    TEP= Total de escuelas programadas a visitar                                                             ]</t>
  </si>
  <si>
    <t>PIV= (NIV/TIP)*100     [ NIV= No. de intistuciones educativas en las que se brindó el taller de educación sexual.                                                                    TEP= Total de  intistuciones educativas programadas para imparitr el taller de educación sexual                                                  ]</t>
  </si>
  <si>
    <t>CPB=(NNB/REB)*100     [ NNB= Número de niños en situación de abandono becados.                                                                                                              REB= Recurso ejercido en otorgar becas]</t>
  </si>
  <si>
    <t>TVN=((NCA-NCP)/NCP)*100     [ NCA= Número de niños capacitados en el tema de abuso sexual en el año actual.                                                                 NCP=Número de niños capacitados enel tema de abuso sexual en el año previo]</t>
  </si>
  <si>
    <t>PAM=(RDA/TPD)*100     [ RDA= Recursos Destinados a la atención de los adultos mayores.                                                         TPD= Total de presupuesto destinado al proyecto de desarrollo humano e igualitario]</t>
  </si>
  <si>
    <t>AMB=(NAB/TAM)*100     [ NAB= Número de adultos mayores beneficiados en la actividades integrales implementadas.                                                     TAM= Total de adultos mayores en el municipio]</t>
  </si>
  <si>
    <t>AFD=(ADP/TAR)*100     [ ADP= Número de acciones realizadas para favorecer el desarrollo humano de los adultos.                                                         TAR= Total de acciones planeadas a realizar para favorecer el desarrollo humano de los adultos]</t>
  </si>
  <si>
    <t>PDV=(PDD/TPM)*100     [ PDD= Presupuesto destinado al combate de la desigualdad y vulnerabilidad.                                                                             TPM= Total del Presupuesto destinado al municipio]</t>
  </si>
  <si>
    <t>PAI=(NAP/TAI)*100     [ NAP=No. de artesanos participantes en la exhibición           TAI= Total de artesanos invitados a la exihibición]</t>
  </si>
  <si>
    <t>CPT=(CTC/NPT)     [ NPC= No. de participamtes del taller de de Lengua Nahuatl                                                                                                         CTC= Costo total  del taller de la Lengua Nahuatl]</t>
  </si>
  <si>
    <t>determinada por el INEGI</t>
  </si>
  <si>
    <t>TCP=((NPO-NPA)/NPA))*100     [ NPO= No. de policías operativos por cada 1000 habitantes en el año evaluado                                                               NPA= No. de policías operativos por cada 1000 habitantes en el año previo al evaluado ]</t>
  </si>
  <si>
    <t>TID=(NIE-NIP)/NIP*100     [ NIE= No. de incidentes delictivos en el año evaluado                                                               NPA=No. de incidentes delictivos  en el año previo al evaluado ]</t>
  </si>
  <si>
    <t>PAP=(NAP/TAP)*100     [ NAP= No. de acciones programadas a implementar para la prevención de faltas administrativas y delitos                                    TAP= Total de de acciones implementadadas para la prevención de faltas administrativas y delitos  ]</t>
  </si>
  <si>
    <t>PCV=(NCV/TCV)*100     [ NVC=No. de comités vecinales programados a instalar          TCV= Total de comités vecinales conformados]</t>
  </si>
  <si>
    <t>PPS=(PDS/TPA)*100     [ PDS= Presupuesto destinado a la Seguridad Pública del Muncipio.                                                            TPA= Total de Presupuesto asignado al Municipio]</t>
  </si>
  <si>
    <t>PEE(NEE/TES)*100     [ NEE=No. de elementos participantes de la evaluación del desempeño.                                                                                                   TES= Total de elementos de Seguridad Pública]</t>
  </si>
  <si>
    <t>PEC=(NEC/TES)*100     [ NEC=No. de elementos capacitados en temas necesarios para el desempeño de sus funciones.                                                                                                   TES= Total de elementos de Seguridad Pública]</t>
  </si>
  <si>
    <t>PDE=(PDE=TPA)*100     [ PDS= Presupuesto destinado al equipamiento policial.                                                            TPA= Total de Presupuesto asignado al Municipio]</t>
  </si>
  <si>
    <t>PEC=(NEC/TES)*100     [ NEC=No. de elementos capacitados en el curso de proximidad social.                                                                                                   TES= Total de elementos de Seguridad Pública]</t>
  </si>
  <si>
    <t>PAP=(NAP/TAP)*100     [ NAP= No. de acciones de promoción  de la movilidad eficientes programas a implementar                                                    TAP= Total de de acciones promoción  de la movilidad eficientes]</t>
  </si>
  <si>
    <t>ICP=(NCE-NCP)/NCP*100     [ NCE= No. de  contigencias o siniestros provocados por el hombre en el año evaluado.                NCP= No. de  contigencias o siniestros provocados por el hombre en el año previo al evaluado.]</t>
  </si>
  <si>
    <t>PPC=(PDP/TPA)*100     [ PDP=Presupuesto destinado a Protección Civil                                     TPA= Total de Presupuesto asigado al municipio]</t>
  </si>
  <si>
    <t>PAD=(NAD/TAD)*100     [ NAD= No. de acciones de difusión de medidas preventivas y de seguridad  programas a implementar                                                    TAP= Total de de acciones de difusión de medidas preventivas y de seguridad realizadas]</t>
  </si>
  <si>
    <t>Definida por la instancia</t>
  </si>
  <si>
    <t>PER=(NER/TER)*100     [ NER= Número de espacios reforestados.                                           TER= Total de espacios programados a reforestar]</t>
  </si>
  <si>
    <t>TVP=(NPA-NPP)NPP*100     [ NPA= Número de plantas producidas en el año evaluado.                                                                                                             NPP= Número de plantas producidas en el año previo al evaluado]</t>
  </si>
  <si>
    <t>PZR=(NZR/TZR)*100     [ NZR= Número de zonas rivereñas reforestadas.                                 TZR= Total de zonas rivereñas programadas a reforestar                                 ]</t>
  </si>
  <si>
    <t>PER=(NER/TER)*100     [ NER= Número de espacies rivereñas reforestadas.                                           TER= Total de espacies rivereñas programados a reforestar]</t>
  </si>
  <si>
    <t>TRD=(RDE-RDP)RDP*100     [ RDE= Recurso destinado a la construcción y rehabilitación  de plantas tratadoras de aguas residuales en el año evaluado                                                                                 RDP= Recurso destinado a la construcción y rehabilitación  de plantas tratadoras de aguas residuales en el año previo al evaluado]</t>
  </si>
  <si>
    <t>PPR=(PDR/TPM)*100     [ PDR= Presupueso destinado a la recolección de residuos sólidos.                                                                                                    TPM= Total de recursos destinados al municipio]</t>
  </si>
  <si>
    <t>TPR=(PDA-PDP)/PDP*100     [ PDA= Presupuesto destinado a la adquisición y rehabilitación de la infraestructura de la recolección de los residuos sólidos en el año evaluado.                                               PDP= Presupuesto destinado a la adquisición y rehabilitación de la infraestructura de la recolección de los residuos sólidos en el año previo al  evaluado]</t>
  </si>
  <si>
    <t>PCI=(NCI/TCP)*100     [ NCI=Número de ciudadanos involucrados en los canjes ambientales.                                                                                                         TCP= Total de ciudadanos proyectados para que participen en los canjes ambientales]</t>
  </si>
  <si>
    <t>TVA=(ARE-ARP)/ARP*100     [ ARE= Acciones realizadas para mejorr la responsabilidad social sobre el manejo de los residuos sólidos, en el año evaluado.                                                                                                                   ARP= Acciones realizadas para mejorar la responsabilidad social sobre el manejo de los residuos sólidos en el año previo al evaluado)]</t>
  </si>
  <si>
    <t>TVC=(ARC-ARP)/ARP*100     [ ARC= Número de acciones realizadas para mejorar la cultura y valores ambientales en el año evaluado.                   ARP= Número de acciones realizadas para mejoraar la cultura y valores ambientales en el año previoal evaluado]</t>
  </si>
  <si>
    <t>TEV=(NEA-NEP)/NEP*100     [ NEA= Número de escuelas visitadas para promover lapreservación del ecosistema en el año evaluado.                        NEP= Número de escuelas visitadas para promover la preservación del ecosistema en el año previo al evaluado]</t>
  </si>
  <si>
    <t>PIPUOT = (TMEH / MCCIPUyOT) * 100)     [  PIPUOT = Porcentaje de Instrumentos de Planeación Urbana y Ordenamiento Territorial. TMEH = Total de municipios del Estado de Hidalgo. MCIPUyOT = Municipios con Instrumentos de Planeación y Ordenamiento Territorial. Nota: Se consideran como Instrumentos de Planeación Urbana y Ordenamiento Territorial del Sistema Estatal de Desarrollo Urbano y Ordenamiento Territorial los señalados en el artículo 10 de la Ley de Asentamientos Humanos, Desarrollo Urbano y Ordenamiento Territorial del Estado de Hidalgo: Programa Estatal de Desarrollo Urbano y Ordenamiento Territorial. Programas Regionales y Subregionales de Desarrollo Urbano y Ordenamiento Territorial. Programas de Desarrollo Urbano y Ordenamiento Territorial de Zonas Conurbadas. Programas de Desarrollo Urbano y Ordenamiento Territorial de Zonas Metropolitanas. Programas Municipales de Desarrollo Urbano. Programas de Desarrollo Urbano de los Centros de Población. Programas Parciales y Sectoriales de Desarrollo Urbano ]</t>
  </si>
  <si>
    <t>TVP=((PAE-PAP)/PAP))+100     [ PAE= Presupuesto destinado a la infraestructura social del municipio en el año evaluado.                                                              PAPA= -Prespupuesto asignado a la infraestructura social del municipio en el año previo al evaluado]</t>
  </si>
  <si>
    <t>PZU=(NOU/TOR)*100     [ NOU= No. De obras realizadas en zona urbana                                   TOR=Total de obras realizadas en el municipio]</t>
  </si>
  <si>
    <t>POI=(NOI/TOR)*100     [ NOI= No. De obras que contienen impacto ambiental                    TOR=Total de obras realizadas en el municipio]</t>
  </si>
  <si>
    <t>PDO=(NOU/TOR)+(NOR/TOR)     [ NOU= No. De obras realizadas en zona urbana                                NOR= No. De obras realizadas en zona rural                            TOR=Total de obras realizadas en el municipio]</t>
  </si>
  <si>
    <t>PLB=(LBO/TLM)+100     [ LBO= No. De localidades beneficiadas con obra pública             TLM= Total de localidades en el municipio]</t>
  </si>
  <si>
    <t>PLR=(NLR/TLR)}*100     [ NLR= No. De localidades con alto rezago social beneficiadas con obra publica                                                                                 TLR= Total de localidades con alto rezago social]</t>
  </si>
  <si>
    <t>PCL=(NCL/TCL)*100     [ NCL= No. De colonias y localidades beneficiadas con rehabilitación y/o aperturas de caminos.                                        TCL= Total de localidades y colonias del municipio]</t>
  </si>
  <si>
    <t>PLC=(NLB/TLM)*100     [ NLR= No. De localidades benefciadas con construcciónde cías de comunicación                                                                           TLR= Total de localidades en el municipio]</t>
  </si>
  <si>
    <t>POS=(NOS/TOM)+100     [ NOS= No. De obras destinadas a atender los servicios básicos.                                                                                                     TOM= Total de obras ejecutadas en el municipio]</t>
  </si>
  <si>
    <t>POA=(NOA/TOR)*100     [ NOA= No. De obras destinadas a atnder el servicio de agua potable en el muncipio                                                                            TOR= Total de obras realizadas en elmunicipio]</t>
  </si>
  <si>
    <t>POA=(NOD/TOR)*100     [ NOD= No. De obras destinadas a atnder el servicio de drenaje en el muncipio                                                                            TOR= Total de obras realizadas en elmunicipio]</t>
  </si>
  <si>
    <t>POA=(NOE/TOR)*100     [ NOD= No. De obras destinadas a atnder el servicio de electrificación en el muncipio                                                                            TOR= Total de obras realizadas en elmunicipio]</t>
  </si>
  <si>
    <t xml:space="preserve">Definida por la institución </t>
  </si>
  <si>
    <t>TSP=(RDE-RDP)/RDP*100     [ RDE= Recursos destinados a atender la demanda de los servicios públicos en el año evaluado.                                                      RDP= Recursos destiandos a atender la demandas de los servicios públicos en el año previo al evaluado]</t>
  </si>
  <si>
    <t>PCS=(NCC/TCC)*100     [ NCC= Número de colonias y comunidades atendidas en el municipio con el servicio de recolección de basura.           TCC= Total de colonias y comunidades en el municipio]</t>
  </si>
  <si>
    <t>VRD=(RDL-RDP)/RDP*100     [ RDL= Recurso destinado al servicio de limpias en el año evaluado.                                                                                                            RDP=Recurso destinado al servicio de limpias en el año previo al evaluado]</t>
  </si>
  <si>
    <t>VCC=(NCC-NCP)/NCP*100     [ NCC= Número de colonias y comunidades atendidas en el municipio con el servicio de alumbrado público.           TCC= Total de colonias y comunidades en el municipio]</t>
  </si>
  <si>
    <t>VCB=(CCE-CCP)/CCP*100     [ CCE= Colonias y comunidades beneficiadas con obras relacionadas ala acceso de energía eléctrica en el año evaluado.                                                                                                                  CCP= Colonias y comunidades beneficiadas con obras relacionadas ala acceso de energía eléctrica en el año previo al evaluado.]</t>
  </si>
  <si>
    <t>PAM=(NAR/NAP)*100     [ NAR=Número de acciones realizadas para mejorar la eficiencia estructural y de organización del mercado municipal.        NAP= Número de acciones programadas a realizar para mejorar la eficiencia estructural y de organización del mercado municipal]</t>
  </si>
  <si>
    <t>PMR=(NMR/TMR)*100     [ NMR= Número de mantenimientos realizados en las instalaciones del mercado municipal.                                              TMR= Total de mantenimientos programados a realizar en las instalaciones del mercado municipal]</t>
  </si>
  <si>
    <t>VMC=(MPE/MPP-MPP)*100     [ MPE=Metros cuadrados per cápita en areas verdes en el año evaluado.                                                                                                    MPP= Metros cuadrados per cápita en areas verdes en el año previo al evaluado. ]</t>
  </si>
  <si>
    <t>PPM=(NPM/TPM)*100     [ NPM= Número de parques y jardines que reciben mantenimiento.                                                                                                 TPM= Total de parques y jardines existentes en el municipio]</t>
  </si>
  <si>
    <t>PAP=(NPA/TPP)/100     [ NPA= Número de predios actualizados                                                       TTP= Total de predio en el panteón municipal                                                                                                                  ]</t>
  </si>
  <si>
    <t>VBA=(NBE-NBP)/NBP*100     [ NBE= Número de brotes de aguas negras atendidas en el año evaluado                                                                                      NBP= Número de brotes de aguas atendidos en el año previo el evaluado.]</t>
  </si>
  <si>
    <t>PMD=(NMD/TMD)/100     [ NMD= Número de metros lineales desasolvados de la linea genera]</t>
  </si>
  <si>
    <t>PMR=(NMR/TMR)*100     [ NMR= Número de metros lineales rehabilitados                                              TMR= Total de metros lineales que requieren reparación]</t>
  </si>
  <si>
    <t>Mecanismo de atención ciudadana</t>
  </si>
  <si>
    <t>Creación del marco normativo</t>
  </si>
  <si>
    <t>Generación de convenios empresariales</t>
  </si>
  <si>
    <t>Integración del Concejo de Mejora Regulatoria</t>
  </si>
  <si>
    <t>Programa en funcioamiento</t>
  </si>
  <si>
    <t>difusión del Sistema SARE</t>
  </si>
  <si>
    <t>Sistema de Simplificación  y modernización los Trámites y Servicios</t>
  </si>
  <si>
    <t>Reglamento de Mejora Regulatoria</t>
  </si>
  <si>
    <t>Programa de bacheo+</t>
  </si>
  <si>
    <t>Elaboración del Programa de mtto. De caminos</t>
  </si>
  <si>
    <t>Reglamento de Panteón Municipal</t>
  </si>
  <si>
    <t>Unidad Técnica de Evaluación del Gobierno del Estado de Hidalgo</t>
  </si>
  <si>
    <t>Dirección de Planeación</t>
  </si>
  <si>
    <t>Departamento de Recursos Humanos</t>
  </si>
  <si>
    <t xml:space="preserve">Dirección de Vinculación y Norma </t>
  </si>
  <si>
    <t>Coordinación de Informática</t>
  </si>
  <si>
    <t>Tesorería Municipal</t>
  </si>
  <si>
    <t>Contraloría Municipal</t>
  </si>
  <si>
    <t>Coordinación de la Unidad de Transparencia y Acceso a la</t>
  </si>
  <si>
    <t>Información Pública.</t>
  </si>
  <si>
    <t>Oficina de Recaudación</t>
  </si>
  <si>
    <t>CAPAASHH</t>
  </si>
  <si>
    <t xml:space="preserve"> Dirección de Desarrollo Económico</t>
  </si>
  <si>
    <t>Dirección de Desarrollo Económico</t>
  </si>
  <si>
    <t>Departamento de Proyectos Productivos</t>
  </si>
  <si>
    <t>Coordinación de Mejora Regulatoria</t>
  </si>
  <si>
    <t>Coordinación de Turismo</t>
  </si>
  <si>
    <t>Dirección DIF Municipal</t>
  </si>
  <si>
    <t>Dirección de Desarrollo Humano</t>
  </si>
  <si>
    <t>Departamento de Educación</t>
  </si>
  <si>
    <t>Departamento de Salud</t>
  </si>
  <si>
    <t>Departamento de la Unidad Básica de Rehabilitación</t>
  </si>
  <si>
    <t>Coordinación del Deporte</t>
  </si>
  <si>
    <t>Departamento de Cultura</t>
  </si>
  <si>
    <t>Dirección de Desarrollo Comunitario</t>
  </si>
  <si>
    <t xml:space="preserve">Departamento de la Instancia de la Mujer </t>
  </si>
  <si>
    <t>Oficina de Proyectos Asistenciales</t>
  </si>
  <si>
    <t>Oficina de Proyectos Asistenciales y Dirección DIF Municipal</t>
  </si>
  <si>
    <t xml:space="preserve">Secretaria Ejecutiva del Sistema de Protección Integral </t>
  </si>
  <si>
    <t xml:space="preserve">Oficina del Centro de Atención del Adulto Mayor CAAM </t>
  </si>
  <si>
    <t>Coordinación de Pueblos Indígenas</t>
  </si>
  <si>
    <t xml:space="preserve"> Dirección General de Seguridad Pública y Transito</t>
  </si>
  <si>
    <t>Departamento de Tránsito y Vialidad</t>
  </si>
  <si>
    <t>Departamento de Movilidad</t>
  </si>
  <si>
    <t>Coordinación de Balizamiento</t>
  </si>
  <si>
    <t xml:space="preserve">Departamento de Protección Civil </t>
  </si>
  <si>
    <t>Coordinación de Medio Ambiente y sus Recursos Naturales</t>
  </si>
  <si>
    <t>Coordinación de Medio Ambiente y Recursos Naturales</t>
  </si>
  <si>
    <t>Dirección General de Obras Públicas</t>
  </si>
  <si>
    <t>Departamento del Servicio de Limpias</t>
  </si>
  <si>
    <t xml:space="preserve"> Dirección General de Obras Públicas</t>
  </si>
  <si>
    <t>Departamento de Maquinaria y Equipo</t>
  </si>
  <si>
    <t>Coordinación de Alumbrado Público</t>
  </si>
  <si>
    <t>Coordinación de Mercado Municipal</t>
  </si>
  <si>
    <t>Coordinación de Parques y Jardines</t>
  </si>
  <si>
    <t>Coordinación de Panteón Municipal</t>
  </si>
  <si>
    <t>Coordinación de Drenaje y Alcantarillado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</si>
</sst>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000%"/>
    <numFmt numFmtId="165" formatCode="#,##0.000"/>
    <numFmt numFmtId="166" formatCode="0.0%"/>
    <numFmt numFmtId="167" formatCode="0.000_ ;\-0.000\ "/>
    <numFmt numFmtId="168" formatCode="0.000"/>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b/>
      <sz val="9"/>
      <color indexed="81"/>
      <name val="Tahoma"/>
      <family val="2"/>
    </font>
    <font>
      <sz val="11"/>
      <name val="Arial Narrow"/>
      <family val="2"/>
    </font>
  </fonts>
  <fills count="19">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3" tint="-9.9978637043366805E-2"/>
        <bgColor indexed="64"/>
      </patternFill>
    </fill>
    <fill>
      <patternFill patternType="solid">
        <fgColor theme="4" tint="0.79998168889431442"/>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44" fontId="7" fillId="0" borderId="0" applyFont="0" applyFill="0" applyBorder="0" applyAlignment="0" applyProtection="0"/>
  </cellStyleXfs>
  <cellXfs count="135">
    <xf numFmtId="0" fontId="0" fillId="0" borderId="0" xfId="0"/>
    <xf numFmtId="0" fontId="5" fillId="0" borderId="0" xfId="3" applyFont="1"/>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3" fillId="0" borderId="2" xfId="0" applyFont="1" applyBorder="1" applyAlignment="1">
      <alignment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0" fillId="15" borderId="1" xfId="0" applyFill="1" applyBorder="1"/>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7"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2" fontId="13" fillId="0" borderId="2" xfId="7"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10" fillId="2" borderId="2" xfId="0" applyNumberFormat="1" applyFont="1" applyFill="1" applyBorder="1" applyAlignment="1">
      <alignment horizontal="center" vertical="center" wrapText="1"/>
    </xf>
    <xf numFmtId="10" fontId="10" fillId="2" borderId="2" xfId="7"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9" fontId="10" fillId="2" borderId="2" xfId="7"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4" fontId="10" fillId="2" borderId="2" xfId="24" applyFont="1" applyFill="1" applyBorder="1" applyAlignment="1">
      <alignment horizontal="center" vertical="center" wrapText="1"/>
    </xf>
    <xf numFmtId="10" fontId="10" fillId="2" borderId="2" xfId="0" applyNumberFormat="1" applyFont="1" applyFill="1" applyBorder="1" applyAlignment="1">
      <alignment horizontal="center" vertical="center" wrapText="1"/>
    </xf>
    <xf numFmtId="9" fontId="10" fillId="2" borderId="2" xfId="7" applyNumberFormat="1" applyFont="1" applyFill="1" applyBorder="1" applyAlignment="1">
      <alignment horizontal="center" vertical="center" wrapText="1"/>
    </xf>
    <xf numFmtId="167" fontId="10" fillId="2" borderId="2" xfId="24" applyNumberFormat="1" applyFont="1" applyFill="1" applyBorder="1" applyAlignment="1">
      <alignment horizontal="center" vertical="center" wrapText="1"/>
    </xf>
    <xf numFmtId="166" fontId="10" fillId="2" borderId="2" xfId="7" applyNumberFormat="1" applyFont="1" applyFill="1" applyBorder="1" applyAlignment="1">
      <alignment horizontal="center" vertical="center" wrapText="1"/>
    </xf>
    <xf numFmtId="166" fontId="10" fillId="2" borderId="2" xfId="0" applyNumberFormat="1" applyFont="1" applyFill="1" applyBorder="1" applyAlignment="1">
      <alignment horizontal="center" vertical="center" wrapText="1"/>
    </xf>
    <xf numFmtId="2" fontId="13" fillId="0" borderId="0" xfId="3" applyNumberFormat="1" applyFont="1"/>
    <xf numFmtId="9" fontId="13" fillId="12" borderId="2" xfId="7" applyFont="1" applyFill="1" applyBorder="1" applyAlignment="1">
      <alignment horizontal="center" vertical="center" wrapText="1"/>
    </xf>
    <xf numFmtId="2" fontId="13" fillId="0" borderId="2" xfId="3" applyNumberFormat="1" applyFont="1" applyFill="1" applyBorder="1" applyAlignment="1">
      <alignment horizontal="center" vertical="center" wrapText="1"/>
    </xf>
    <xf numFmtId="9" fontId="23" fillId="0" borderId="2" xfId="0" applyNumberFormat="1" applyFont="1" applyFill="1" applyBorder="1" applyAlignment="1">
      <alignment horizontal="center" vertical="center" wrapText="1"/>
    </xf>
    <xf numFmtId="9" fontId="13" fillId="12" borderId="2" xfId="0" applyNumberFormat="1" applyFont="1" applyFill="1" applyBorder="1" applyAlignment="1">
      <alignment horizontal="center" vertical="center" wrapText="1"/>
    </xf>
    <xf numFmtId="10" fontId="23" fillId="0" borderId="2" xfId="0" applyNumberFormat="1" applyFont="1" applyFill="1" applyBorder="1" applyAlignment="1">
      <alignment horizontal="center" vertical="center" wrapText="1"/>
    </xf>
    <xf numFmtId="2" fontId="13" fillId="0" borderId="2" xfId="7" applyNumberFormat="1" applyFont="1" applyFill="1" applyBorder="1" applyAlignment="1">
      <alignment horizontal="center" vertical="center" wrapText="1"/>
    </xf>
    <xf numFmtId="2"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3" fontId="10" fillId="0" borderId="2" xfId="0" applyNumberFormat="1" applyFont="1" applyFill="1" applyBorder="1" applyAlignment="1">
      <alignment horizontal="center" vertical="center" wrapText="1"/>
    </xf>
    <xf numFmtId="168" fontId="13" fillId="0" borderId="2" xfId="7" applyNumberFormat="1" applyFont="1" applyBorder="1" applyAlignment="1">
      <alignment horizontal="center" vertical="center" wrapText="1"/>
    </xf>
    <xf numFmtId="9" fontId="13" fillId="0" borderId="2" xfId="7" applyFont="1" applyBorder="1" applyAlignment="1">
      <alignment horizontal="center" vertical="center" wrapText="1"/>
    </xf>
    <xf numFmtId="9" fontId="10" fillId="0" borderId="2" xfId="7" applyFont="1" applyFill="1" applyBorder="1" applyAlignment="1">
      <alignment horizontal="center" vertical="center" wrapText="1"/>
    </xf>
    <xf numFmtId="10" fontId="13" fillId="0" borderId="2" xfId="7" applyNumberFormat="1" applyFont="1" applyBorder="1" applyAlignment="1">
      <alignment horizontal="center" vertical="center"/>
    </xf>
    <xf numFmtId="9" fontId="10" fillId="2" borderId="2" xfId="0" applyNumberFormat="1" applyFont="1" applyFill="1" applyBorder="1" applyAlignment="1">
      <alignment horizontal="center" vertical="center"/>
    </xf>
    <xf numFmtId="10" fontId="23" fillId="2" borderId="2" xfId="0" applyNumberFormat="1" applyFont="1" applyFill="1" applyBorder="1" applyAlignment="1">
      <alignment horizontal="center" vertical="center" wrapText="1"/>
    </xf>
    <xf numFmtId="1" fontId="23" fillId="2"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164" fontId="10" fillId="2" borderId="2" xfId="7" applyNumberFormat="1" applyFont="1" applyFill="1" applyBorder="1" applyAlignment="1">
      <alignment horizontal="center" vertical="center" wrapText="1"/>
    </xf>
    <xf numFmtId="165" fontId="10" fillId="2" borderId="2" xfId="0" applyNumberFormat="1" applyFont="1" applyFill="1" applyBorder="1" applyAlignment="1">
      <alignment horizontal="center" vertical="center" wrapText="1"/>
    </xf>
    <xf numFmtId="10" fontId="10" fillId="2" borderId="2" xfId="7" applyNumberFormat="1" applyFont="1" applyFill="1" applyBorder="1" applyAlignment="1">
      <alignment horizontal="center" vertical="center"/>
    </xf>
    <xf numFmtId="4" fontId="10" fillId="2" borderId="2" xfId="0" applyNumberFormat="1" applyFont="1" applyFill="1" applyBorder="1" applyAlignment="1">
      <alignment horizontal="center" vertical="center" wrapText="1"/>
    </xf>
    <xf numFmtId="0" fontId="10" fillId="2" borderId="2" xfId="0" applyFont="1" applyFill="1" applyBorder="1" applyAlignment="1">
      <alignment vertical="center"/>
    </xf>
    <xf numFmtId="3" fontId="10" fillId="2" borderId="2" xfId="0" applyNumberFormat="1" applyFont="1" applyFill="1" applyBorder="1" applyAlignment="1">
      <alignment horizontal="center" vertical="center" wrapText="1"/>
    </xf>
    <xf numFmtId="10" fontId="13" fillId="12" borderId="2" xfId="0" applyNumberFormat="1" applyFont="1" applyFill="1" applyBorder="1" applyAlignment="1">
      <alignment horizontal="center" vertical="center" wrapText="1"/>
    </xf>
    <xf numFmtId="166" fontId="13" fillId="12" borderId="2" xfId="7" applyNumberFormat="1" applyFont="1" applyFill="1" applyBorder="1" applyAlignment="1">
      <alignment horizontal="center" vertical="center" wrapText="1"/>
    </xf>
    <xf numFmtId="10" fontId="13" fillId="12" borderId="2" xfId="7" applyNumberFormat="1" applyFont="1" applyFill="1" applyBorder="1" applyAlignment="1">
      <alignment horizontal="center" vertical="center" wrapText="1"/>
    </xf>
    <xf numFmtId="2" fontId="13" fillId="12" borderId="2" xfId="7" applyNumberFormat="1" applyFont="1" applyFill="1" applyBorder="1" applyAlignment="1">
      <alignment horizontal="center" vertical="center" wrapText="1"/>
    </xf>
    <xf numFmtId="164" fontId="13" fillId="12" borderId="2" xfId="7" applyNumberFormat="1" applyFont="1" applyFill="1" applyBorder="1" applyAlignment="1">
      <alignment horizontal="center" vertical="center" wrapText="1"/>
    </xf>
    <xf numFmtId="10" fontId="0" fillId="0" borderId="0" xfId="0" applyNumberFormat="1"/>
    <xf numFmtId="9" fontId="13" fillId="0" borderId="2" xfId="0" applyNumberFormat="1" applyFont="1" applyFill="1" applyBorder="1" applyAlignment="1">
      <alignment horizontal="center" vertical="center" wrapText="1"/>
    </xf>
    <xf numFmtId="164" fontId="13" fillId="0" borderId="2" xfId="7" applyNumberFormat="1" applyFont="1" applyFill="1" applyBorder="1" applyAlignment="1">
      <alignment horizontal="center" vertical="center" wrapText="1"/>
    </xf>
    <xf numFmtId="2" fontId="5" fillId="0" borderId="0" xfId="3" applyNumberFormat="1" applyFont="1" applyFill="1"/>
    <xf numFmtId="0" fontId="13" fillId="0" borderId="2" xfId="0" applyFont="1" applyFill="1" applyBorder="1" applyAlignment="1">
      <alignment horizontal="center" vertical="center" wrapText="1"/>
    </xf>
    <xf numFmtId="166" fontId="13" fillId="0" borderId="2" xfId="7" applyNumberFormat="1" applyFont="1" applyFill="1" applyBorder="1" applyAlignment="1">
      <alignment horizontal="center" vertical="center" wrapText="1"/>
    </xf>
    <xf numFmtId="9" fontId="5" fillId="0" borderId="0" xfId="7" applyFont="1" applyFill="1"/>
    <xf numFmtId="9" fontId="0" fillId="0" borderId="0" xfId="7" applyFont="1" applyFill="1"/>
    <xf numFmtId="10" fontId="13" fillId="0" borderId="2" xfId="0" applyNumberFormat="1" applyFont="1" applyFill="1" applyBorder="1" applyAlignment="1">
      <alignment horizontal="center" vertical="center" wrapText="1"/>
    </xf>
    <xf numFmtId="0" fontId="20" fillId="16" borderId="1" xfId="0" applyFont="1" applyFill="1" applyBorder="1" applyAlignment="1">
      <alignment vertical="center"/>
    </xf>
    <xf numFmtId="9" fontId="20" fillId="16" borderId="1" xfId="7" applyFont="1" applyFill="1" applyBorder="1" applyAlignment="1">
      <alignment vertical="center"/>
    </xf>
    <xf numFmtId="2" fontId="18" fillId="17" borderId="2" xfId="2" applyNumberFormat="1" applyFont="1" applyFill="1" applyBorder="1" applyAlignment="1">
      <alignment horizontal="center" vertical="center" wrapText="1"/>
    </xf>
    <xf numFmtId="2" fontId="18" fillId="18" borderId="2" xfId="2" applyNumberFormat="1" applyFont="1" applyFill="1" applyBorder="1" applyAlignment="1">
      <alignment horizontal="center" vertical="center" wrapText="1"/>
    </xf>
    <xf numFmtId="2" fontId="18" fillId="13" borderId="2" xfId="2" applyNumberFormat="1" applyFont="1" applyFill="1" applyBorder="1" applyAlignment="1">
      <alignment horizontal="center" vertical="center" wrapText="1"/>
    </xf>
    <xf numFmtId="49" fontId="15" fillId="7" borderId="11" xfId="2"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49" fontId="15" fillId="3" borderId="7" xfId="2" applyNumberFormat="1" applyFont="1" applyFill="1" applyBorder="1" applyAlignment="1">
      <alignment horizontal="center" vertical="center" wrapText="1"/>
    </xf>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49" fontId="15" fillId="3" borderId="6"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7" borderId="8" xfId="2" applyNumberFormat="1"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cellXfs>
  <cellStyles count="25">
    <cellStyle name="Millares" xfId="1" builtinId="3" customBuiltin="1"/>
    <cellStyle name="Millares 2" xfId="4"/>
    <cellStyle name="Millares 3" xfId="19"/>
    <cellStyle name="Millares 4" xfId="23"/>
    <cellStyle name="Moneda" xfId="24" builtinId="4"/>
    <cellStyle name="Moneda 2" xfId="5"/>
    <cellStyle name="Normal" xfId="0" builtinId="0" customBuiltin="1"/>
    <cellStyle name="Normal 2" xfId="3"/>
    <cellStyle name="Normal 2 2" xfId="10"/>
    <cellStyle name="Normal 2 3" xfId="12"/>
    <cellStyle name="Normal 2 4" xfId="18"/>
    <cellStyle name="Normal 3" xfId="6"/>
    <cellStyle name="Normal 4" xfId="8"/>
    <cellStyle name="Normal 4 2" xfId="2"/>
    <cellStyle name="Normal 4 2 2" xfId="9"/>
    <cellStyle name="Normal 4 2 3" xfId="13"/>
    <cellStyle name="Normal 4 2 4" xfId="20"/>
    <cellStyle name="Normal 4 3" xfId="21"/>
    <cellStyle name="Normal 5" xfId="11"/>
    <cellStyle name="Normal 6" xfId="15"/>
    <cellStyle name="Normal 7" xfId="16"/>
    <cellStyle name="Normal 8" xfId="17"/>
    <cellStyle name="Normal 9" xfId="22"/>
    <cellStyle name="Porcentaje" xfId="7" builtinId="5" customBuiltin="1"/>
    <cellStyle name="Porcentaje 2" xfId="14"/>
  </cellStyles>
  <dxfs count="12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133199</xdr:rowOff>
    </xdr:from>
    <xdr:to>
      <xdr:col>1</xdr:col>
      <xdr:colOff>304800</xdr:colOff>
      <xdr:row>1</xdr:row>
      <xdr:rowOff>0</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33199"/>
          <a:ext cx="1325880" cy="727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0000"/>
  </sheetPr>
  <dimension ref="A1:AS706"/>
  <sheetViews>
    <sheetView tabSelected="1" topLeftCell="L1" zoomScale="70" zoomScaleNormal="70" workbookViewId="0">
      <selection activeCell="R6" sqref="R6"/>
    </sheetView>
  </sheetViews>
  <sheetFormatPr baseColWidth="10" defaultRowHeight="15" x14ac:dyDescent="0.25"/>
  <cols>
    <col min="1" max="1" width="17.7109375" customWidth="1"/>
    <col min="2" max="2" width="8.28515625" customWidth="1"/>
    <col min="3" max="3" width="9.85546875" customWidth="1"/>
    <col min="4" max="4" width="18.7109375" customWidth="1"/>
    <col min="5" max="5" width="13.28515625" customWidth="1"/>
    <col min="6" max="6" width="13" customWidth="1"/>
    <col min="7" max="7" width="8.42578125" customWidth="1"/>
    <col min="8" max="8" width="38.28515625" customWidth="1"/>
    <col min="9" max="9" width="9.140625" customWidth="1"/>
    <col min="10" max="10" width="13.28515625" customWidth="1"/>
    <col min="11" max="11" width="21.28515625" customWidth="1"/>
    <col min="12" max="12" width="21.140625" customWidth="1"/>
    <col min="13" max="13" width="9.28515625" customWidth="1"/>
    <col min="14" max="14" width="11" style="2" customWidth="1"/>
    <col min="15" max="15" width="12.140625" style="2" customWidth="1"/>
    <col min="16" max="16" width="11.42578125" style="2" customWidth="1"/>
    <col min="17" max="17" width="11.28515625" style="2" customWidth="1"/>
    <col min="18" max="18" width="31.28515625" style="2" customWidth="1"/>
    <col min="19" max="22" width="12.7109375" style="2" customWidth="1"/>
    <col min="23" max="23" width="15.140625" style="2" bestFit="1" customWidth="1"/>
    <col min="24" max="25" width="12.28515625" style="2" customWidth="1"/>
    <col min="26" max="26" width="9.140625" style="92" customWidth="1"/>
    <col min="27" max="29" width="9.140625" style="2" customWidth="1"/>
    <col min="30" max="30" width="9" style="95" customWidth="1"/>
    <col min="31" max="31" width="9" style="1" customWidth="1"/>
    <col min="32" max="33" width="9" customWidth="1"/>
    <col min="34" max="34" width="8.85546875" style="96" customWidth="1"/>
    <col min="35" max="37" width="8.85546875" customWidth="1"/>
    <col min="38" max="38" width="9.28515625" style="96" customWidth="1"/>
    <col min="39" max="41" width="9.28515625" customWidth="1"/>
    <col min="42" max="42" width="8.42578125" customWidth="1"/>
    <col min="43" max="43" width="12.28515625" customWidth="1"/>
    <col min="44" max="44" width="8.42578125" customWidth="1"/>
  </cols>
  <sheetData>
    <row r="1" spans="1:44" ht="67.150000000000006" customHeight="1" x14ac:dyDescent="0.25">
      <c r="A1" s="36"/>
      <c r="B1" s="36"/>
      <c r="C1" s="38" t="s">
        <v>70</v>
      </c>
      <c r="D1" s="37"/>
      <c r="E1" s="37"/>
      <c r="F1" s="37"/>
      <c r="G1" s="37"/>
      <c r="H1" s="37"/>
      <c r="I1" s="37"/>
      <c r="J1" s="37"/>
      <c r="K1" s="37"/>
      <c r="L1" s="37"/>
      <c r="M1" s="37"/>
      <c r="N1" s="37"/>
      <c r="O1" s="37"/>
      <c r="P1" s="37"/>
      <c r="Q1" s="37"/>
      <c r="R1" s="37"/>
      <c r="S1" s="37"/>
      <c r="T1" s="37"/>
      <c r="U1" s="37"/>
      <c r="V1" s="37"/>
      <c r="W1" s="37"/>
      <c r="X1" s="37"/>
      <c r="Y1" s="98"/>
      <c r="Z1" s="98"/>
      <c r="AA1" s="98"/>
      <c r="AB1" s="98"/>
      <c r="AC1" s="98"/>
      <c r="AD1" s="99"/>
      <c r="AE1" s="98"/>
      <c r="AF1" s="98"/>
      <c r="AG1" s="98"/>
      <c r="AH1" s="99"/>
      <c r="AI1" s="98"/>
      <c r="AJ1" s="98"/>
      <c r="AK1" s="98"/>
      <c r="AL1" s="99"/>
      <c r="AM1" s="98"/>
      <c r="AN1" s="98"/>
      <c r="AO1" s="98"/>
      <c r="AP1" s="98"/>
      <c r="AQ1" s="98"/>
      <c r="AR1" s="37"/>
    </row>
    <row r="2" spans="1:44" ht="15" customHeight="1" x14ac:dyDescent="0.25">
      <c r="A2" s="103" t="s">
        <v>76</v>
      </c>
      <c r="B2" s="104"/>
      <c r="C2" s="104"/>
      <c r="D2" s="104"/>
      <c r="E2" s="105"/>
      <c r="F2" s="119" t="s">
        <v>50</v>
      </c>
      <c r="G2" s="120"/>
      <c r="H2" s="120"/>
      <c r="I2" s="120"/>
      <c r="J2" s="120"/>
      <c r="K2" s="120"/>
      <c r="L2" s="120"/>
      <c r="M2" s="120"/>
      <c r="N2" s="120"/>
      <c r="O2" s="120"/>
      <c r="P2" s="120"/>
      <c r="Q2" s="120"/>
      <c r="R2" s="121"/>
      <c r="S2" s="122" t="s">
        <v>43</v>
      </c>
      <c r="T2" s="123"/>
      <c r="U2" s="123"/>
      <c r="V2" s="123"/>
      <c r="W2" s="123"/>
      <c r="X2" s="123"/>
      <c r="Y2" s="124"/>
      <c r="Z2" s="113" t="s">
        <v>0</v>
      </c>
      <c r="AA2" s="114"/>
      <c r="AB2" s="114"/>
      <c r="AC2" s="115"/>
      <c r="AD2" s="116" t="s">
        <v>1</v>
      </c>
      <c r="AE2" s="117"/>
      <c r="AF2" s="117"/>
      <c r="AG2" s="118"/>
      <c r="AH2" s="106" t="s">
        <v>2</v>
      </c>
      <c r="AI2" s="107"/>
      <c r="AJ2" s="107"/>
      <c r="AK2" s="108"/>
      <c r="AL2" s="109" t="s">
        <v>3</v>
      </c>
      <c r="AM2" s="110"/>
      <c r="AN2" s="110"/>
      <c r="AO2" s="111"/>
      <c r="AP2" s="112" t="s">
        <v>42</v>
      </c>
      <c r="AQ2" s="112"/>
      <c r="AR2" s="112"/>
    </row>
    <row r="3" spans="1:44" s="3" customFormat="1" ht="74.25" customHeight="1" x14ac:dyDescent="0.25">
      <c r="A3" s="17" t="s">
        <v>71</v>
      </c>
      <c r="B3" s="39" t="s">
        <v>72</v>
      </c>
      <c r="C3" s="39" t="s">
        <v>73</v>
      </c>
      <c r="D3" s="17" t="s">
        <v>117</v>
      </c>
      <c r="E3" s="17" t="s">
        <v>74</v>
      </c>
      <c r="F3" s="18" t="s">
        <v>85</v>
      </c>
      <c r="G3" s="18" t="s">
        <v>86</v>
      </c>
      <c r="H3" s="18" t="s">
        <v>87</v>
      </c>
      <c r="I3" s="16" t="s">
        <v>88</v>
      </c>
      <c r="J3" s="16" t="s">
        <v>89</v>
      </c>
      <c r="K3" s="18" t="s">
        <v>90</v>
      </c>
      <c r="L3" s="18" t="s">
        <v>91</v>
      </c>
      <c r="M3" s="40" t="s">
        <v>92</v>
      </c>
      <c r="N3" s="40" t="s">
        <v>93</v>
      </c>
      <c r="O3" s="40" t="s">
        <v>94</v>
      </c>
      <c r="P3" s="40" t="s">
        <v>95</v>
      </c>
      <c r="Q3" s="40" t="s">
        <v>96</v>
      </c>
      <c r="R3" s="40" t="s">
        <v>97</v>
      </c>
      <c r="S3" s="41" t="s">
        <v>98</v>
      </c>
      <c r="T3" s="42" t="s">
        <v>99</v>
      </c>
      <c r="U3" s="42" t="s">
        <v>100</v>
      </c>
      <c r="V3" s="42" t="s">
        <v>101</v>
      </c>
      <c r="W3" s="41" t="s">
        <v>102</v>
      </c>
      <c r="X3" s="41" t="s">
        <v>103</v>
      </c>
      <c r="Y3" s="41" t="s">
        <v>104</v>
      </c>
      <c r="Z3" s="100" t="s">
        <v>105</v>
      </c>
      <c r="AA3" s="19" t="s">
        <v>106</v>
      </c>
      <c r="AB3" s="19" t="s">
        <v>107</v>
      </c>
      <c r="AC3" s="19" t="s">
        <v>108</v>
      </c>
      <c r="AD3" s="101" t="s">
        <v>105</v>
      </c>
      <c r="AE3" s="20" t="s">
        <v>106</v>
      </c>
      <c r="AF3" s="20" t="s">
        <v>107</v>
      </c>
      <c r="AG3" s="20" t="s">
        <v>108</v>
      </c>
      <c r="AH3" s="102" t="s">
        <v>105</v>
      </c>
      <c r="AI3" s="21" t="s">
        <v>106</v>
      </c>
      <c r="AJ3" s="21" t="s">
        <v>107</v>
      </c>
      <c r="AK3" s="21" t="s">
        <v>108</v>
      </c>
      <c r="AL3" s="22" t="s">
        <v>105</v>
      </c>
      <c r="AM3" s="22" t="s">
        <v>106</v>
      </c>
      <c r="AN3" s="22" t="s">
        <v>107</v>
      </c>
      <c r="AO3" s="22" t="s">
        <v>108</v>
      </c>
      <c r="AP3" s="41" t="s">
        <v>109</v>
      </c>
      <c r="AQ3" s="41" t="s">
        <v>110</v>
      </c>
      <c r="AR3" s="43" t="s">
        <v>108</v>
      </c>
    </row>
    <row r="4" spans="1:44" ht="74.650000000000006" customHeight="1" x14ac:dyDescent="0.25">
      <c r="A4" s="27" t="s">
        <v>119</v>
      </c>
      <c r="B4" s="7">
        <v>2024</v>
      </c>
      <c r="C4" s="28" t="s">
        <v>120</v>
      </c>
      <c r="D4" s="28" t="s">
        <v>25</v>
      </c>
      <c r="E4" s="7" t="s">
        <v>121</v>
      </c>
      <c r="F4" s="7" t="s">
        <v>989</v>
      </c>
      <c r="G4" s="7" t="s">
        <v>129</v>
      </c>
      <c r="H4" s="7" t="s">
        <v>130</v>
      </c>
      <c r="I4" s="7" t="s">
        <v>275</v>
      </c>
      <c r="J4" s="7" t="s">
        <v>430</v>
      </c>
      <c r="K4" s="7" t="s">
        <v>844</v>
      </c>
      <c r="L4" s="7" t="s">
        <v>587</v>
      </c>
      <c r="M4" s="7" t="s">
        <v>26</v>
      </c>
      <c r="N4" s="7" t="s">
        <v>35</v>
      </c>
      <c r="O4" s="7" t="s">
        <v>6</v>
      </c>
      <c r="P4" s="75">
        <v>0.85399999999999998</v>
      </c>
      <c r="Q4" s="7">
        <v>2022</v>
      </c>
      <c r="R4" s="7" t="s">
        <v>748</v>
      </c>
      <c r="S4" s="7" t="s">
        <v>11</v>
      </c>
      <c r="T4" s="31">
        <v>0.68</v>
      </c>
      <c r="U4" s="31">
        <v>0.85</v>
      </c>
      <c r="V4" s="46">
        <v>0.86</v>
      </c>
      <c r="W4" s="46">
        <v>0.86</v>
      </c>
      <c r="X4" s="46"/>
      <c r="Y4" s="29" t="s">
        <v>65</v>
      </c>
      <c r="Z4" s="35">
        <v>0</v>
      </c>
      <c r="AA4" s="61">
        <v>0</v>
      </c>
      <c r="AB4" s="24">
        <f>IF(AA4=0,0,IFERROR(AA4/Z4,""))</f>
        <v>0</v>
      </c>
      <c r="AC4" s="26">
        <f>IF(AB4="","",IF(AB4&gt;1.3,"Rojo",IF($S4="Ascendente",IF(AND(AB4=0,AB4=0),0,IF(AND(AB4&lt;=$T4,AB4&gt;0),"Rojo",IF(AND(AB4&gt;$T4,AB4&lt;=$U4),"Amarillo",IF(AND(AB4&gt;$U4,AB4&lt;=$V4),"Verde")))),IF($S4="Descendente",IF(AND(AB4&gt;=$V4,AB4&lt;$U4),"Verde",IF(AND(AB4&gt;=$U4,AB4&lt;$T4),"Amarillo",IF(AND(AB4&gt;=$T4,AB4&gt;1.3),"Rojo",0)))))))</f>
        <v>0</v>
      </c>
      <c r="AD4" s="93">
        <v>0</v>
      </c>
      <c r="AE4" s="23">
        <v>0</v>
      </c>
      <c r="AF4" s="24">
        <f t="shared" ref="AF4:AF39" si="0">IF(AE4=0,0,IFERROR(AE4/AD4,""))</f>
        <v>0</v>
      </c>
      <c r="AG4" s="26">
        <f t="shared" ref="AG4:AG67" si="1">IF(AF4="","",IF(AF4&gt;1.3,"Rojo",IF($S4="Ascendente",IF(AND(AF4=0,AF4=0),0,IF(AND(AF4&lt;=$T4,AF4&gt;0),"Rojo",IF(AND(AF4&gt;$T4,AF4&lt;=$U4),"Amarillo",IF(AND(AF4&gt;$U4,AF4&lt;=$V4),"Verde")))),IF($S4="Descendente",IF(AND(AF4&gt;=$V4,AF4&lt;$U4),"Verde",IF(AND(AF4&gt;=$U4,AF4&lt;$T4),"Amarillo",IF(AND(AF4&gt;=$T4,AF4&gt;1.3),"Rojo",0)))))))</f>
        <v>0</v>
      </c>
      <c r="AH4" s="93">
        <v>0</v>
      </c>
      <c r="AI4" s="23">
        <v>0</v>
      </c>
      <c r="AJ4" s="24">
        <f t="shared" ref="AJ4:AJ39" si="2">IF(AI4=0,0,IFERROR(AI4/AH4,""))</f>
        <v>0</v>
      </c>
      <c r="AK4" s="26">
        <f t="shared" ref="AK4:AK67" si="3">IF(AJ4="","",IF(AJ4&gt;1.3,"Rojo",IF($S4="Ascendente",IF(AND(AJ4=0,AJ4=0),0,IF(AND(AJ4&lt;=$T4,AJ4&gt;0),"Rojo",IF(AND(AJ4&gt;$T4,AJ4&lt;=$U4),"Amarillo",IF(AND(AJ4&gt;$U4,AJ4&lt;=$V4),"Verde")))),IF($S4="Descendente",IF(AND(AJ4&gt;=$V4,AJ4&lt;$U4),"Verde",IF(AND(AJ4&gt;=$U4,AJ4&lt;$T4),"Amarillo",IF(AND(AJ4&gt;=$T4,AJ4&gt;1.3),"Rojo",0)))))))</f>
        <v>0</v>
      </c>
      <c r="AL4" s="90">
        <v>0.86</v>
      </c>
      <c r="AM4" s="23"/>
      <c r="AN4" s="24">
        <f t="shared" ref="AN4:AN39" si="4">IF(AM4=0,0,IFERROR(AM4/AL4,""))</f>
        <v>0</v>
      </c>
      <c r="AO4" s="26">
        <f t="shared" ref="AO4:AO67" si="5">IF(AN4="","",IF(AN4&gt;1.3,"Rojo",IF($S4="Ascendente",IF(AND(AN4=0,AN4=0),0,IF(AND(AN4&lt;=$T4,AN4&gt;0),"Rojo",IF(AND(AN4&gt;$T4,AN4&lt;=$U4),"Amarillo",IF(AND(AN4&gt;$U4,AN4&lt;=$V4),"Verde")))),IF($S4="Descendente",IF(AND(AN4&gt;=$V4,AN4&lt;$U4),"Verde",IF(AND(AN4&gt;=$U4,AN4&lt;$T4),"Amarillo",IF(AND(AN4&gt;=$T4,AN4&gt;1.3),"Rojo",0)))))))</f>
        <v>0</v>
      </c>
      <c r="AP4" s="61">
        <f>+AA4+AE4+AI4+AM4</f>
        <v>0</v>
      </c>
      <c r="AQ4" s="25">
        <f t="shared" ref="AQ4:AQ67" si="6">IF(AP4=0,0,IFERROR(AP4/X4,""))</f>
        <v>0</v>
      </c>
      <c r="AR4" s="26">
        <f t="shared" ref="AR4:AR67" si="7">IF(AQ4="","",IF(AQ4&gt;1.3,"Rojo",IF($S4="Ascendente",IF(AND(AQ4=0,AQ4=0),0,IF(AND(AQ4&lt;=$T4,AQ4&gt;0),"Rojo",IF(AND(AQ4&gt;$T4,AQ4&lt;=$U4),"Amarillo",IF(AND(AQ4&gt;$U4,AQ4&lt;=$V4),"Verde")))),IF($S4="Descendente",IF(AND(AQ4&gt;=$V4,AQ4&lt;$U4),"Verde",IF(AND(AQ4&gt;=$U4,AQ4&lt;$T4),"Amarillo",IF(AND(AQ4&gt;=$T4,AQ4&gt;1.3),"Rojo",0)))))))</f>
        <v>0</v>
      </c>
    </row>
    <row r="5" spans="1:44" ht="74.650000000000006" customHeight="1" x14ac:dyDescent="0.25">
      <c r="A5" s="27" t="s">
        <v>119</v>
      </c>
      <c r="B5" s="7">
        <v>2024</v>
      </c>
      <c r="C5" s="28" t="s">
        <v>120</v>
      </c>
      <c r="D5" s="28" t="s">
        <v>25</v>
      </c>
      <c r="E5" s="7" t="s">
        <v>121</v>
      </c>
      <c r="F5" s="7" t="s">
        <v>990</v>
      </c>
      <c r="G5" s="7" t="s">
        <v>68</v>
      </c>
      <c r="H5" s="7" t="s">
        <v>131</v>
      </c>
      <c r="I5" s="7" t="s">
        <v>276</v>
      </c>
      <c r="J5" s="7" t="s">
        <v>431</v>
      </c>
      <c r="K5" s="7" t="s">
        <v>844</v>
      </c>
      <c r="L5" s="7" t="s">
        <v>588</v>
      </c>
      <c r="M5" s="7" t="s">
        <v>26</v>
      </c>
      <c r="N5" s="7" t="s">
        <v>35</v>
      </c>
      <c r="O5" s="7" t="s">
        <v>6</v>
      </c>
      <c r="P5" s="75">
        <v>0.36499999999999999</v>
      </c>
      <c r="Q5" s="7">
        <v>2021</v>
      </c>
      <c r="R5" s="7" t="s">
        <v>749</v>
      </c>
      <c r="S5" s="7" t="s">
        <v>11</v>
      </c>
      <c r="T5" s="31">
        <v>0.33</v>
      </c>
      <c r="U5" s="31">
        <v>0.39</v>
      </c>
      <c r="V5" s="46">
        <v>0.4</v>
      </c>
      <c r="W5" s="46">
        <v>0.4</v>
      </c>
      <c r="X5" s="46"/>
      <c r="Y5" s="29" t="s">
        <v>65</v>
      </c>
      <c r="Z5" s="35">
        <v>0</v>
      </c>
      <c r="AA5" s="61">
        <v>0</v>
      </c>
      <c r="AB5" s="24">
        <f t="shared" ref="AB5:AB39" si="8">IF(AA5=0,0,IFERROR(AA5/Z5,""))</f>
        <v>0</v>
      </c>
      <c r="AC5" s="26">
        <f t="shared" ref="AC5:AC68" si="9">IF(AB5="","",IF(AB5&gt;1.3,"Rojo",IF($S5="Ascendente",IF(AND(AB5=0,AB5=0),0,IF(AND(AB5&lt;=$T5,AB5&gt;0),"Rojo",IF(AND(AB5&gt;$T5,AB5&lt;=$U5),"Amarillo",IF(AND(AB5&gt;$U5,AB5&lt;=$V5),"Verde")))),IF($S5="Descendente",IF(AND(AB5&gt;=$V5,AB5&lt;$U5),"Verde",IF(AND(AB5&gt;=$U5,AB5&lt;$T5),"Amarillo",IF(AND(AB5&gt;=$T5,AB5&gt;1.3),"Rojo",0)))))))</f>
        <v>0</v>
      </c>
      <c r="AD5" s="93">
        <v>0</v>
      </c>
      <c r="AE5" s="23">
        <v>0</v>
      </c>
      <c r="AF5" s="24">
        <f t="shared" si="0"/>
        <v>0</v>
      </c>
      <c r="AG5" s="26">
        <f t="shared" si="1"/>
        <v>0</v>
      </c>
      <c r="AH5" s="93">
        <v>0</v>
      </c>
      <c r="AI5" s="23">
        <v>0</v>
      </c>
      <c r="AJ5" s="24">
        <f t="shared" si="2"/>
        <v>0</v>
      </c>
      <c r="AK5" s="26">
        <f t="shared" si="3"/>
        <v>0</v>
      </c>
      <c r="AL5" s="90">
        <v>0.4</v>
      </c>
      <c r="AM5" s="23"/>
      <c r="AN5" s="24">
        <f t="shared" si="4"/>
        <v>0</v>
      </c>
      <c r="AO5" s="26">
        <f t="shared" si="5"/>
        <v>0</v>
      </c>
      <c r="AP5" s="61">
        <f t="shared" ref="AP5:AP68" si="10">+AA5+AE5+AI5+AM5</f>
        <v>0</v>
      </c>
      <c r="AQ5" s="25">
        <f t="shared" si="6"/>
        <v>0</v>
      </c>
      <c r="AR5" s="26">
        <f t="shared" si="7"/>
        <v>0</v>
      </c>
    </row>
    <row r="6" spans="1:44" ht="74.650000000000006" customHeight="1" x14ac:dyDescent="0.25">
      <c r="A6" s="27" t="s">
        <v>119</v>
      </c>
      <c r="B6" s="7">
        <v>2024</v>
      </c>
      <c r="C6" s="28" t="s">
        <v>120</v>
      </c>
      <c r="D6" s="28" t="s">
        <v>25</v>
      </c>
      <c r="E6" s="7" t="s">
        <v>121</v>
      </c>
      <c r="F6" s="7" t="s">
        <v>990</v>
      </c>
      <c r="G6" s="7" t="s">
        <v>843</v>
      </c>
      <c r="H6" s="7" t="s">
        <v>132</v>
      </c>
      <c r="I6" s="7" t="s">
        <v>277</v>
      </c>
      <c r="J6" s="7" t="s">
        <v>432</v>
      </c>
      <c r="K6" s="7" t="s">
        <v>845</v>
      </c>
      <c r="L6" s="7" t="s">
        <v>589</v>
      </c>
      <c r="M6" s="7" t="s">
        <v>26</v>
      </c>
      <c r="N6" s="29" t="s">
        <v>35</v>
      </c>
      <c r="O6" s="29" t="s">
        <v>6</v>
      </c>
      <c r="P6" s="75">
        <v>0.61</v>
      </c>
      <c r="Q6" s="29">
        <v>2023</v>
      </c>
      <c r="R6" s="30" t="s">
        <v>750</v>
      </c>
      <c r="S6" s="29" t="s">
        <v>11</v>
      </c>
      <c r="T6" s="31">
        <v>0.3</v>
      </c>
      <c r="U6" s="31">
        <v>0.64</v>
      </c>
      <c r="V6" s="46">
        <v>0.65</v>
      </c>
      <c r="W6" s="46">
        <v>0.65</v>
      </c>
      <c r="X6" s="46"/>
      <c r="Y6" s="29" t="s">
        <v>65</v>
      </c>
      <c r="Z6" s="35">
        <v>0</v>
      </c>
      <c r="AA6" s="61">
        <v>0</v>
      </c>
      <c r="AB6" s="24">
        <f t="shared" si="8"/>
        <v>0</v>
      </c>
      <c r="AC6" s="26">
        <f t="shared" si="9"/>
        <v>0</v>
      </c>
      <c r="AD6" s="93"/>
      <c r="AE6" s="23"/>
      <c r="AF6" s="24">
        <f t="shared" si="0"/>
        <v>0</v>
      </c>
      <c r="AG6" s="26">
        <f t="shared" si="1"/>
        <v>0</v>
      </c>
      <c r="AH6" s="93"/>
      <c r="AI6" s="23"/>
      <c r="AJ6" s="24">
        <f t="shared" si="2"/>
        <v>0</v>
      </c>
      <c r="AK6" s="26">
        <f t="shared" si="3"/>
        <v>0</v>
      </c>
      <c r="AL6" s="90">
        <v>0.65</v>
      </c>
      <c r="AM6" s="23"/>
      <c r="AN6" s="24">
        <f t="shared" si="4"/>
        <v>0</v>
      </c>
      <c r="AO6" s="26">
        <f t="shared" si="5"/>
        <v>0</v>
      </c>
      <c r="AP6" s="61">
        <f t="shared" si="10"/>
        <v>0</v>
      </c>
      <c r="AQ6" s="25">
        <f t="shared" si="6"/>
        <v>0</v>
      </c>
      <c r="AR6" s="26">
        <f t="shared" si="7"/>
        <v>0</v>
      </c>
    </row>
    <row r="7" spans="1:44" ht="74.650000000000006" hidden="1" customHeight="1" x14ac:dyDescent="0.25">
      <c r="A7" s="27" t="s">
        <v>119</v>
      </c>
      <c r="B7" s="7">
        <v>2024</v>
      </c>
      <c r="C7" s="28" t="s">
        <v>120</v>
      </c>
      <c r="D7" s="28" t="s">
        <v>25</v>
      </c>
      <c r="E7" s="7" t="s">
        <v>121</v>
      </c>
      <c r="F7" s="7" t="s">
        <v>991</v>
      </c>
      <c r="G7" s="7" t="s">
        <v>831</v>
      </c>
      <c r="H7" s="7" t="s">
        <v>133</v>
      </c>
      <c r="I7" s="7" t="s">
        <v>278</v>
      </c>
      <c r="J7" s="7" t="s">
        <v>433</v>
      </c>
      <c r="K7" s="7" t="s">
        <v>846</v>
      </c>
      <c r="L7" s="7" t="s">
        <v>590</v>
      </c>
      <c r="M7" s="7" t="s">
        <v>738</v>
      </c>
      <c r="N7" s="29" t="s">
        <v>741</v>
      </c>
      <c r="O7" s="29" t="s">
        <v>744</v>
      </c>
      <c r="P7" s="75">
        <v>0.13948497854077252</v>
      </c>
      <c r="Q7" s="29">
        <v>2023</v>
      </c>
      <c r="R7" s="30" t="s">
        <v>751</v>
      </c>
      <c r="S7" s="29" t="s">
        <v>11</v>
      </c>
      <c r="T7" s="31">
        <v>0.15</v>
      </c>
      <c r="U7" s="31">
        <v>0.34</v>
      </c>
      <c r="V7" s="46">
        <v>0.35</v>
      </c>
      <c r="W7" s="46">
        <v>0.35</v>
      </c>
      <c r="X7" s="46"/>
      <c r="Y7" s="29" t="s">
        <v>65</v>
      </c>
      <c r="Z7" s="35">
        <v>0</v>
      </c>
      <c r="AA7" s="61">
        <v>0</v>
      </c>
      <c r="AB7" s="24">
        <f t="shared" si="8"/>
        <v>0</v>
      </c>
      <c r="AC7" s="26">
        <f t="shared" si="9"/>
        <v>0</v>
      </c>
      <c r="AD7" s="35">
        <v>0.2</v>
      </c>
      <c r="AE7" s="23"/>
      <c r="AF7" s="24">
        <f t="shared" si="0"/>
        <v>0</v>
      </c>
      <c r="AG7" s="26">
        <f t="shared" si="1"/>
        <v>0</v>
      </c>
      <c r="AH7" s="35">
        <v>0.1</v>
      </c>
      <c r="AI7" s="23"/>
      <c r="AJ7" s="24">
        <f t="shared" si="2"/>
        <v>0</v>
      </c>
      <c r="AK7" s="26">
        <f t="shared" si="3"/>
        <v>0</v>
      </c>
      <c r="AL7" s="35">
        <v>0.05</v>
      </c>
      <c r="AM7" s="23"/>
      <c r="AN7" s="24">
        <f t="shared" si="4"/>
        <v>0</v>
      </c>
      <c r="AO7" s="26">
        <f t="shared" si="5"/>
        <v>0</v>
      </c>
      <c r="AP7" s="61">
        <f t="shared" si="10"/>
        <v>0</v>
      </c>
      <c r="AQ7" s="25">
        <f t="shared" si="6"/>
        <v>0</v>
      </c>
      <c r="AR7" s="26">
        <f t="shared" si="7"/>
        <v>0</v>
      </c>
    </row>
    <row r="8" spans="1:44" ht="74.650000000000006" hidden="1" customHeight="1" x14ac:dyDescent="0.25">
      <c r="A8" s="27" t="s">
        <v>119</v>
      </c>
      <c r="B8" s="7">
        <v>2024</v>
      </c>
      <c r="C8" s="28" t="s">
        <v>120</v>
      </c>
      <c r="D8" s="28" t="s">
        <v>25</v>
      </c>
      <c r="E8" s="7" t="s">
        <v>121</v>
      </c>
      <c r="F8" s="7" t="s">
        <v>990</v>
      </c>
      <c r="G8" s="7" t="s">
        <v>831</v>
      </c>
      <c r="H8" s="7" t="s">
        <v>134</v>
      </c>
      <c r="I8" s="7" t="s">
        <v>279</v>
      </c>
      <c r="J8" s="7" t="s">
        <v>434</v>
      </c>
      <c r="K8" s="7" t="s">
        <v>847</v>
      </c>
      <c r="L8" s="7" t="s">
        <v>591</v>
      </c>
      <c r="M8" s="7" t="s">
        <v>738</v>
      </c>
      <c r="N8" s="29" t="s">
        <v>741</v>
      </c>
      <c r="O8" s="29" t="s">
        <v>744</v>
      </c>
      <c r="P8" s="75">
        <v>0.82</v>
      </c>
      <c r="Q8" s="29">
        <v>2023</v>
      </c>
      <c r="R8" s="30" t="s">
        <v>752</v>
      </c>
      <c r="S8" s="29" t="s">
        <v>11</v>
      </c>
      <c r="T8" s="31">
        <v>0.6</v>
      </c>
      <c r="U8" s="31">
        <v>0.84</v>
      </c>
      <c r="V8" s="46">
        <v>0.85</v>
      </c>
      <c r="W8" s="46">
        <v>0.85</v>
      </c>
      <c r="X8" s="46"/>
      <c r="Y8" s="29" t="s">
        <v>65</v>
      </c>
      <c r="Z8" s="90">
        <v>0.22</v>
      </c>
      <c r="AA8" s="64">
        <v>0.18</v>
      </c>
      <c r="AB8" s="24">
        <f>IF(AA8=0,0,IFERROR(AA8/Z8,""))</f>
        <v>0.81818181818181812</v>
      </c>
      <c r="AC8" s="26" t="str">
        <f t="shared" si="9"/>
        <v>Amarillo</v>
      </c>
      <c r="AD8" s="90">
        <v>0.22</v>
      </c>
      <c r="AE8" s="23"/>
      <c r="AF8" s="24">
        <f t="shared" si="0"/>
        <v>0</v>
      </c>
      <c r="AG8" s="26">
        <f t="shared" si="1"/>
        <v>0</v>
      </c>
      <c r="AH8" s="90">
        <v>0.22</v>
      </c>
      <c r="AI8" s="23"/>
      <c r="AJ8" s="24">
        <f t="shared" si="2"/>
        <v>0</v>
      </c>
      <c r="AK8" s="26">
        <f t="shared" si="3"/>
        <v>0</v>
      </c>
      <c r="AL8" s="90">
        <v>0.19</v>
      </c>
      <c r="AM8" s="23"/>
      <c r="AN8" s="24">
        <f t="shared" si="4"/>
        <v>0</v>
      </c>
      <c r="AO8" s="26">
        <f t="shared" si="5"/>
        <v>0</v>
      </c>
      <c r="AP8" s="61">
        <f t="shared" si="10"/>
        <v>0.18</v>
      </c>
      <c r="AQ8" s="25" t="str">
        <f t="shared" si="6"/>
        <v/>
      </c>
      <c r="AR8" s="26" t="str">
        <f t="shared" si="7"/>
        <v/>
      </c>
    </row>
    <row r="9" spans="1:44" ht="74.650000000000006" hidden="1" customHeight="1" x14ac:dyDescent="0.25">
      <c r="A9" s="27" t="s">
        <v>119</v>
      </c>
      <c r="B9" s="7">
        <v>2024</v>
      </c>
      <c r="C9" s="28" t="s">
        <v>120</v>
      </c>
      <c r="D9" s="28" t="s">
        <v>25</v>
      </c>
      <c r="E9" s="7" t="s">
        <v>121</v>
      </c>
      <c r="F9" s="7" t="s">
        <v>991</v>
      </c>
      <c r="G9" s="7" t="s">
        <v>831</v>
      </c>
      <c r="H9" s="7" t="s">
        <v>135</v>
      </c>
      <c r="I9" s="7" t="s">
        <v>280</v>
      </c>
      <c r="J9" s="7" t="s">
        <v>435</v>
      </c>
      <c r="K9" s="7" t="s">
        <v>848</v>
      </c>
      <c r="L9" s="7" t="s">
        <v>592</v>
      </c>
      <c r="M9" s="7" t="s">
        <v>26</v>
      </c>
      <c r="N9" s="29" t="s">
        <v>35</v>
      </c>
      <c r="O9" s="29" t="s">
        <v>744</v>
      </c>
      <c r="P9" s="48">
        <v>7.4300000000000005E-2</v>
      </c>
      <c r="Q9" s="29">
        <v>2023</v>
      </c>
      <c r="R9" s="30" t="s">
        <v>753</v>
      </c>
      <c r="S9" s="29" t="s">
        <v>61</v>
      </c>
      <c r="T9" s="31">
        <v>0.1</v>
      </c>
      <c r="U9" s="31">
        <v>7.0000000000000007E-2</v>
      </c>
      <c r="V9" s="47">
        <v>0.08</v>
      </c>
      <c r="W9" s="47">
        <v>0.08</v>
      </c>
      <c r="X9" s="47"/>
      <c r="Y9" s="29" t="s">
        <v>65</v>
      </c>
      <c r="Z9" s="90">
        <v>0.08</v>
      </c>
      <c r="AA9" s="84">
        <v>0.08</v>
      </c>
      <c r="AB9" s="24">
        <f t="shared" si="8"/>
        <v>1</v>
      </c>
      <c r="AC9" s="26">
        <f t="shared" si="9"/>
        <v>0</v>
      </c>
      <c r="AD9" s="93"/>
      <c r="AE9" s="23"/>
      <c r="AF9" s="24">
        <f t="shared" si="0"/>
        <v>0</v>
      </c>
      <c r="AG9" s="26">
        <f t="shared" si="1"/>
        <v>0</v>
      </c>
      <c r="AH9" s="93"/>
      <c r="AI9" s="23"/>
      <c r="AJ9" s="24">
        <f t="shared" si="2"/>
        <v>0</v>
      </c>
      <c r="AK9" s="26">
        <f t="shared" si="3"/>
        <v>0</v>
      </c>
      <c r="AL9" s="93"/>
      <c r="AM9" s="23"/>
      <c r="AN9" s="24">
        <f t="shared" si="4"/>
        <v>0</v>
      </c>
      <c r="AO9" s="26">
        <f t="shared" si="5"/>
        <v>0</v>
      </c>
      <c r="AP9" s="61">
        <f t="shared" si="10"/>
        <v>0.08</v>
      </c>
      <c r="AQ9" s="25" t="str">
        <f t="shared" si="6"/>
        <v/>
      </c>
      <c r="AR9" s="26" t="str">
        <f t="shared" si="7"/>
        <v/>
      </c>
    </row>
    <row r="10" spans="1:44" ht="74.650000000000006" hidden="1" customHeight="1" x14ac:dyDescent="0.25">
      <c r="A10" s="27" t="s">
        <v>119</v>
      </c>
      <c r="B10" s="7">
        <v>2024</v>
      </c>
      <c r="C10" s="28" t="s">
        <v>120</v>
      </c>
      <c r="D10" s="28" t="s">
        <v>25</v>
      </c>
      <c r="E10" s="7" t="s">
        <v>121</v>
      </c>
      <c r="F10" s="7" t="s">
        <v>992</v>
      </c>
      <c r="G10" s="7" t="s">
        <v>831</v>
      </c>
      <c r="H10" s="7" t="s">
        <v>136</v>
      </c>
      <c r="I10" s="7" t="s">
        <v>281</v>
      </c>
      <c r="J10" s="7" t="s">
        <v>436</v>
      </c>
      <c r="K10" s="7" t="s">
        <v>849</v>
      </c>
      <c r="L10" s="7" t="s">
        <v>593</v>
      </c>
      <c r="M10" s="7" t="s">
        <v>738</v>
      </c>
      <c r="N10" s="29" t="s">
        <v>35</v>
      </c>
      <c r="O10" s="29" t="s">
        <v>744</v>
      </c>
      <c r="P10" s="48">
        <v>0</v>
      </c>
      <c r="Q10" s="29">
        <v>2023</v>
      </c>
      <c r="R10" s="30" t="s">
        <v>754</v>
      </c>
      <c r="S10" s="29" t="s">
        <v>11</v>
      </c>
      <c r="T10" s="31">
        <v>0.6</v>
      </c>
      <c r="U10" s="31">
        <v>0.75</v>
      </c>
      <c r="V10" s="46">
        <v>1</v>
      </c>
      <c r="W10" s="47">
        <v>1</v>
      </c>
      <c r="X10" s="47"/>
      <c r="Y10" s="29" t="s">
        <v>65</v>
      </c>
      <c r="Z10" s="35">
        <v>0</v>
      </c>
      <c r="AA10" s="61">
        <v>0</v>
      </c>
      <c r="AB10" s="24">
        <f t="shared" si="8"/>
        <v>0</v>
      </c>
      <c r="AC10" s="26">
        <f t="shared" si="9"/>
        <v>0</v>
      </c>
      <c r="AD10" s="35">
        <v>0.35</v>
      </c>
      <c r="AE10" s="23"/>
      <c r="AF10" s="24">
        <f t="shared" si="0"/>
        <v>0</v>
      </c>
      <c r="AG10" s="26">
        <f t="shared" si="1"/>
        <v>0</v>
      </c>
      <c r="AH10" s="35">
        <v>0.35</v>
      </c>
      <c r="AI10" s="23"/>
      <c r="AJ10" s="24">
        <f t="shared" si="2"/>
        <v>0</v>
      </c>
      <c r="AK10" s="26">
        <f t="shared" si="3"/>
        <v>0</v>
      </c>
      <c r="AL10" s="35">
        <v>0.3</v>
      </c>
      <c r="AM10" s="23"/>
      <c r="AN10" s="24">
        <f t="shared" si="4"/>
        <v>0</v>
      </c>
      <c r="AO10" s="26">
        <f t="shared" si="5"/>
        <v>0</v>
      </c>
      <c r="AP10" s="61">
        <f t="shared" si="10"/>
        <v>0</v>
      </c>
      <c r="AQ10" s="25">
        <f t="shared" si="6"/>
        <v>0</v>
      </c>
      <c r="AR10" s="26">
        <f t="shared" si="7"/>
        <v>0</v>
      </c>
    </row>
    <row r="11" spans="1:44" ht="74.650000000000006" hidden="1" customHeight="1" x14ac:dyDescent="0.25">
      <c r="A11" s="27" t="s">
        <v>119</v>
      </c>
      <c r="B11" s="7">
        <v>2024</v>
      </c>
      <c r="C11" s="28" t="s">
        <v>120</v>
      </c>
      <c r="D11" s="28" t="s">
        <v>25</v>
      </c>
      <c r="E11" s="7" t="s">
        <v>121</v>
      </c>
      <c r="F11" s="7" t="s">
        <v>993</v>
      </c>
      <c r="G11" s="7" t="s">
        <v>831</v>
      </c>
      <c r="H11" s="7" t="s">
        <v>137</v>
      </c>
      <c r="I11" s="7" t="s">
        <v>282</v>
      </c>
      <c r="J11" s="7" t="s">
        <v>437</v>
      </c>
      <c r="K11" s="7" t="s">
        <v>850</v>
      </c>
      <c r="L11" s="7" t="s">
        <v>594</v>
      </c>
      <c r="M11" s="7" t="s">
        <v>26</v>
      </c>
      <c r="N11" s="29" t="s">
        <v>35</v>
      </c>
      <c r="O11" s="29" t="s">
        <v>744</v>
      </c>
      <c r="P11" s="48">
        <v>1</v>
      </c>
      <c r="Q11" s="29">
        <v>2023</v>
      </c>
      <c r="R11" s="30" t="s">
        <v>755</v>
      </c>
      <c r="S11" s="29" t="s">
        <v>11</v>
      </c>
      <c r="T11" s="31">
        <v>0.6</v>
      </c>
      <c r="U11" s="31">
        <v>0.75</v>
      </c>
      <c r="V11" s="46">
        <v>1</v>
      </c>
      <c r="W11" s="47">
        <v>1</v>
      </c>
      <c r="X11" s="47"/>
      <c r="Y11" s="29" t="s">
        <v>65</v>
      </c>
      <c r="Z11" s="90">
        <v>0.25</v>
      </c>
      <c r="AA11" s="64">
        <v>0.25</v>
      </c>
      <c r="AB11" s="24">
        <f t="shared" si="8"/>
        <v>1</v>
      </c>
      <c r="AC11" s="26" t="str">
        <f t="shared" si="9"/>
        <v>Verde</v>
      </c>
      <c r="AD11" s="90">
        <v>0.25</v>
      </c>
      <c r="AE11" s="23"/>
      <c r="AF11" s="24">
        <f t="shared" si="0"/>
        <v>0</v>
      </c>
      <c r="AG11" s="26">
        <f t="shared" si="1"/>
        <v>0</v>
      </c>
      <c r="AH11" s="90">
        <v>0.25</v>
      </c>
      <c r="AI11" s="23"/>
      <c r="AJ11" s="24">
        <f t="shared" si="2"/>
        <v>0</v>
      </c>
      <c r="AK11" s="26">
        <f t="shared" si="3"/>
        <v>0</v>
      </c>
      <c r="AL11" s="90">
        <v>0.25</v>
      </c>
      <c r="AM11" s="23"/>
      <c r="AN11" s="24">
        <f t="shared" si="4"/>
        <v>0</v>
      </c>
      <c r="AO11" s="26">
        <f t="shared" si="5"/>
        <v>0</v>
      </c>
      <c r="AP11" s="61">
        <f t="shared" si="10"/>
        <v>0.25</v>
      </c>
      <c r="AQ11" s="25" t="str">
        <f t="shared" si="6"/>
        <v/>
      </c>
      <c r="AR11" s="26" t="str">
        <f t="shared" si="7"/>
        <v/>
      </c>
    </row>
    <row r="12" spans="1:44" ht="74.650000000000006" hidden="1" customHeight="1" x14ac:dyDescent="0.25">
      <c r="A12" s="27" t="s">
        <v>119</v>
      </c>
      <c r="B12" s="7">
        <v>2024</v>
      </c>
      <c r="C12" s="28" t="s">
        <v>120</v>
      </c>
      <c r="D12" s="28" t="s">
        <v>25</v>
      </c>
      <c r="E12" s="7" t="s">
        <v>121</v>
      </c>
      <c r="F12" s="7" t="s">
        <v>994</v>
      </c>
      <c r="G12" s="7" t="s">
        <v>831</v>
      </c>
      <c r="H12" s="7" t="s">
        <v>138</v>
      </c>
      <c r="I12" s="7" t="s">
        <v>283</v>
      </c>
      <c r="J12" s="7" t="s">
        <v>438</v>
      </c>
      <c r="K12" s="7" t="s">
        <v>851</v>
      </c>
      <c r="L12" s="7" t="s">
        <v>595</v>
      </c>
      <c r="M12" s="7" t="s">
        <v>26</v>
      </c>
      <c r="N12" s="29" t="s">
        <v>35</v>
      </c>
      <c r="O12" s="29" t="s">
        <v>744</v>
      </c>
      <c r="P12" s="48">
        <v>0.99</v>
      </c>
      <c r="Q12" s="29">
        <v>2023</v>
      </c>
      <c r="R12" s="30" t="s">
        <v>756</v>
      </c>
      <c r="S12" s="29" t="s">
        <v>11</v>
      </c>
      <c r="T12" s="31">
        <v>0.6</v>
      </c>
      <c r="U12" s="31">
        <v>0.8</v>
      </c>
      <c r="V12" s="46">
        <v>1</v>
      </c>
      <c r="W12" s="47">
        <v>1</v>
      </c>
      <c r="X12" s="47"/>
      <c r="Y12" s="29" t="s">
        <v>65</v>
      </c>
      <c r="Z12" s="35">
        <v>0</v>
      </c>
      <c r="AA12" s="61">
        <v>0</v>
      </c>
      <c r="AB12" s="24">
        <f t="shared" si="8"/>
        <v>0</v>
      </c>
      <c r="AC12" s="26">
        <f t="shared" si="9"/>
        <v>0</v>
      </c>
      <c r="AD12" s="35">
        <v>1</v>
      </c>
      <c r="AE12" s="23"/>
      <c r="AF12" s="24">
        <f t="shared" si="0"/>
        <v>0</v>
      </c>
      <c r="AG12" s="26">
        <f t="shared" si="1"/>
        <v>0</v>
      </c>
      <c r="AH12" s="35">
        <v>1</v>
      </c>
      <c r="AI12" s="23"/>
      <c r="AJ12" s="24">
        <f t="shared" si="2"/>
        <v>0</v>
      </c>
      <c r="AK12" s="26">
        <f t="shared" si="3"/>
        <v>0</v>
      </c>
      <c r="AL12" s="35">
        <v>1</v>
      </c>
      <c r="AM12" s="23"/>
      <c r="AN12" s="24">
        <f t="shared" si="4"/>
        <v>0</v>
      </c>
      <c r="AO12" s="26">
        <f t="shared" si="5"/>
        <v>0</v>
      </c>
      <c r="AP12" s="61">
        <f t="shared" si="10"/>
        <v>0</v>
      </c>
      <c r="AQ12" s="25">
        <f t="shared" si="6"/>
        <v>0</v>
      </c>
      <c r="AR12" s="26">
        <f t="shared" si="7"/>
        <v>0</v>
      </c>
    </row>
    <row r="13" spans="1:44" ht="74.650000000000006" hidden="1" customHeight="1" x14ac:dyDescent="0.25">
      <c r="A13" s="27" t="s">
        <v>119</v>
      </c>
      <c r="B13" s="7">
        <v>2024</v>
      </c>
      <c r="C13" s="28" t="s">
        <v>120</v>
      </c>
      <c r="D13" s="28" t="s">
        <v>25</v>
      </c>
      <c r="E13" s="7" t="s">
        <v>121</v>
      </c>
      <c r="F13" s="7" t="s">
        <v>995</v>
      </c>
      <c r="G13" s="7" t="s">
        <v>843</v>
      </c>
      <c r="H13" s="7" t="s">
        <v>139</v>
      </c>
      <c r="I13" s="7" t="s">
        <v>284</v>
      </c>
      <c r="J13" s="7" t="s">
        <v>439</v>
      </c>
      <c r="K13" s="7" t="s">
        <v>852</v>
      </c>
      <c r="L13" s="7" t="s">
        <v>596</v>
      </c>
      <c r="M13" s="7" t="s">
        <v>26</v>
      </c>
      <c r="N13" s="29" t="s">
        <v>35</v>
      </c>
      <c r="O13" s="29" t="s">
        <v>744</v>
      </c>
      <c r="P13" s="48">
        <v>0</v>
      </c>
      <c r="Q13" s="29">
        <v>2023</v>
      </c>
      <c r="R13" s="30" t="s">
        <v>757</v>
      </c>
      <c r="S13" s="29" t="s">
        <v>61</v>
      </c>
      <c r="T13" s="31">
        <v>0.5</v>
      </c>
      <c r="U13" s="31">
        <v>0.25</v>
      </c>
      <c r="V13" s="46">
        <v>0</v>
      </c>
      <c r="W13" s="48">
        <v>0</v>
      </c>
      <c r="X13" s="48"/>
      <c r="Y13" s="29" t="s">
        <v>65</v>
      </c>
      <c r="Z13" s="35">
        <v>0</v>
      </c>
      <c r="AA13" s="61">
        <v>0</v>
      </c>
      <c r="AB13" s="24">
        <f t="shared" si="8"/>
        <v>0</v>
      </c>
      <c r="AC13" s="26" t="str">
        <f t="shared" si="9"/>
        <v>Verde</v>
      </c>
      <c r="AD13" s="35">
        <v>0</v>
      </c>
      <c r="AE13" s="23"/>
      <c r="AF13" s="24">
        <f t="shared" si="0"/>
        <v>0</v>
      </c>
      <c r="AG13" s="26" t="str">
        <f t="shared" si="1"/>
        <v>Verde</v>
      </c>
      <c r="AH13" s="35">
        <v>0</v>
      </c>
      <c r="AI13" s="23"/>
      <c r="AJ13" s="24">
        <f t="shared" si="2"/>
        <v>0</v>
      </c>
      <c r="AK13" s="26" t="str">
        <f t="shared" si="3"/>
        <v>Verde</v>
      </c>
      <c r="AL13" s="35">
        <v>0</v>
      </c>
      <c r="AM13" s="23"/>
      <c r="AN13" s="24">
        <f t="shared" si="4"/>
        <v>0</v>
      </c>
      <c r="AO13" s="26" t="str">
        <f t="shared" si="5"/>
        <v>Verde</v>
      </c>
      <c r="AP13" s="61">
        <f t="shared" si="10"/>
        <v>0</v>
      </c>
      <c r="AQ13" s="25">
        <f t="shared" si="6"/>
        <v>0</v>
      </c>
      <c r="AR13" s="26" t="str">
        <f t="shared" si="7"/>
        <v>Verde</v>
      </c>
    </row>
    <row r="14" spans="1:44" ht="74.650000000000006" customHeight="1" x14ac:dyDescent="0.25">
      <c r="A14" s="27" t="s">
        <v>119</v>
      </c>
      <c r="B14" s="7">
        <v>2024</v>
      </c>
      <c r="C14" s="28" t="s">
        <v>120</v>
      </c>
      <c r="D14" s="28" t="s">
        <v>25</v>
      </c>
      <c r="E14" s="7" t="s">
        <v>121</v>
      </c>
      <c r="F14" s="7" t="s">
        <v>995</v>
      </c>
      <c r="G14" s="7" t="s">
        <v>843</v>
      </c>
      <c r="H14" s="7" t="s">
        <v>139</v>
      </c>
      <c r="I14" s="7" t="s">
        <v>285</v>
      </c>
      <c r="J14" s="7" t="s">
        <v>440</v>
      </c>
      <c r="K14" s="7" t="s">
        <v>853</v>
      </c>
      <c r="L14" s="7" t="s">
        <v>597</v>
      </c>
      <c r="M14" s="7" t="s">
        <v>26</v>
      </c>
      <c r="N14" s="29" t="s">
        <v>35</v>
      </c>
      <c r="O14" s="29" t="s">
        <v>6</v>
      </c>
      <c r="P14" s="75">
        <v>0.99</v>
      </c>
      <c r="Q14" s="29">
        <v>2023</v>
      </c>
      <c r="R14" s="30" t="s">
        <v>758</v>
      </c>
      <c r="S14" s="29" t="s">
        <v>11</v>
      </c>
      <c r="T14" s="31">
        <v>0.6</v>
      </c>
      <c r="U14" s="31">
        <v>0.83</v>
      </c>
      <c r="V14" s="46">
        <v>1</v>
      </c>
      <c r="W14" s="46">
        <v>1</v>
      </c>
      <c r="X14" s="46"/>
      <c r="Y14" s="29" t="s">
        <v>65</v>
      </c>
      <c r="Z14" s="35">
        <v>0</v>
      </c>
      <c r="AA14" s="61">
        <v>0</v>
      </c>
      <c r="AB14" s="24">
        <f t="shared" si="8"/>
        <v>0</v>
      </c>
      <c r="AC14" s="26">
        <f t="shared" si="9"/>
        <v>0</v>
      </c>
      <c r="AD14" s="93"/>
      <c r="AE14" s="23"/>
      <c r="AF14" s="24">
        <f t="shared" si="0"/>
        <v>0</v>
      </c>
      <c r="AG14" s="26">
        <f t="shared" si="1"/>
        <v>0</v>
      </c>
      <c r="AH14" s="93"/>
      <c r="AI14" s="23"/>
      <c r="AJ14" s="24">
        <f t="shared" si="2"/>
        <v>0</v>
      </c>
      <c r="AK14" s="26">
        <f t="shared" si="3"/>
        <v>0</v>
      </c>
      <c r="AL14" s="90">
        <v>1</v>
      </c>
      <c r="AM14" s="23"/>
      <c r="AN14" s="24">
        <f t="shared" si="4"/>
        <v>0</v>
      </c>
      <c r="AO14" s="26">
        <f t="shared" si="5"/>
        <v>0</v>
      </c>
      <c r="AP14" s="61">
        <f t="shared" si="10"/>
        <v>0</v>
      </c>
      <c r="AQ14" s="25">
        <f t="shared" si="6"/>
        <v>0</v>
      </c>
      <c r="AR14" s="26">
        <f t="shared" si="7"/>
        <v>0</v>
      </c>
    </row>
    <row r="15" spans="1:44" ht="74.650000000000006" customHeight="1" x14ac:dyDescent="0.25">
      <c r="A15" s="27" t="s">
        <v>119</v>
      </c>
      <c r="B15" s="7">
        <v>2024</v>
      </c>
      <c r="C15" s="28" t="s">
        <v>120</v>
      </c>
      <c r="D15" s="28" t="s">
        <v>25</v>
      </c>
      <c r="E15" s="7" t="s">
        <v>121</v>
      </c>
      <c r="F15" s="7" t="s">
        <v>996</v>
      </c>
      <c r="G15" s="7" t="s">
        <v>831</v>
      </c>
      <c r="H15" s="7" t="s">
        <v>140</v>
      </c>
      <c r="I15" s="7" t="s">
        <v>286</v>
      </c>
      <c r="J15" s="7" t="s">
        <v>441</v>
      </c>
      <c r="K15" s="7" t="s">
        <v>854</v>
      </c>
      <c r="L15" s="7" t="s">
        <v>598</v>
      </c>
      <c r="M15" s="7" t="s">
        <v>26</v>
      </c>
      <c r="N15" s="29" t="s">
        <v>35</v>
      </c>
      <c r="O15" s="29" t="s">
        <v>6</v>
      </c>
      <c r="P15" s="75">
        <v>1</v>
      </c>
      <c r="Q15" s="29">
        <v>2023</v>
      </c>
      <c r="R15" s="30" t="s">
        <v>756</v>
      </c>
      <c r="S15" s="29" t="s">
        <v>11</v>
      </c>
      <c r="T15" s="31">
        <v>0.6</v>
      </c>
      <c r="U15" s="31">
        <v>0.9</v>
      </c>
      <c r="V15" s="46">
        <v>1</v>
      </c>
      <c r="W15" s="46">
        <v>1</v>
      </c>
      <c r="X15" s="46"/>
      <c r="Y15" s="29" t="s">
        <v>65</v>
      </c>
      <c r="Z15" s="35">
        <v>0</v>
      </c>
      <c r="AA15" s="61">
        <v>0</v>
      </c>
      <c r="AB15" s="24">
        <f t="shared" si="8"/>
        <v>0</v>
      </c>
      <c r="AC15" s="26">
        <f t="shared" si="9"/>
        <v>0</v>
      </c>
      <c r="AD15" s="93"/>
      <c r="AE15" s="23"/>
      <c r="AF15" s="24">
        <f t="shared" si="0"/>
        <v>0</v>
      </c>
      <c r="AG15" s="26">
        <f t="shared" si="1"/>
        <v>0</v>
      </c>
      <c r="AH15" s="93"/>
      <c r="AI15" s="23"/>
      <c r="AJ15" s="24">
        <f t="shared" si="2"/>
        <v>0</v>
      </c>
      <c r="AK15" s="26">
        <f t="shared" si="3"/>
        <v>0</v>
      </c>
      <c r="AL15" s="90">
        <v>1</v>
      </c>
      <c r="AM15" s="23"/>
      <c r="AN15" s="24">
        <f t="shared" si="4"/>
        <v>0</v>
      </c>
      <c r="AO15" s="26">
        <f t="shared" si="5"/>
        <v>0</v>
      </c>
      <c r="AP15" s="61">
        <f t="shared" si="10"/>
        <v>0</v>
      </c>
      <c r="AQ15" s="25">
        <f t="shared" si="6"/>
        <v>0</v>
      </c>
      <c r="AR15" s="26">
        <f t="shared" si="7"/>
        <v>0</v>
      </c>
    </row>
    <row r="16" spans="1:44" ht="74.650000000000006" hidden="1" customHeight="1" x14ac:dyDescent="0.25">
      <c r="A16" s="27" t="s">
        <v>119</v>
      </c>
      <c r="B16" s="7">
        <v>2024</v>
      </c>
      <c r="C16" s="28" t="s">
        <v>120</v>
      </c>
      <c r="D16" s="28" t="s">
        <v>25</v>
      </c>
      <c r="E16" s="7" t="s">
        <v>121</v>
      </c>
      <c r="F16" s="7" t="s">
        <v>997</v>
      </c>
      <c r="G16" s="7" t="s">
        <v>831</v>
      </c>
      <c r="H16" s="7" t="s">
        <v>141</v>
      </c>
      <c r="I16" s="7" t="s">
        <v>287</v>
      </c>
      <c r="J16" s="7" t="s">
        <v>442</v>
      </c>
      <c r="K16" s="7" t="s">
        <v>855</v>
      </c>
      <c r="L16" s="7" t="s">
        <v>599</v>
      </c>
      <c r="M16" s="7" t="s">
        <v>26</v>
      </c>
      <c r="N16" s="29" t="s">
        <v>35</v>
      </c>
      <c r="O16" s="29" t="s">
        <v>744</v>
      </c>
      <c r="P16" s="75">
        <v>0.59</v>
      </c>
      <c r="Q16" s="29">
        <v>2023</v>
      </c>
      <c r="R16" s="30" t="s">
        <v>759</v>
      </c>
      <c r="S16" s="29" t="s">
        <v>11</v>
      </c>
      <c r="T16" s="31">
        <v>0.5</v>
      </c>
      <c r="U16" s="31">
        <v>0.55000000000000004</v>
      </c>
      <c r="V16" s="46">
        <v>0.6</v>
      </c>
      <c r="W16" s="46">
        <v>0.6</v>
      </c>
      <c r="X16" s="46"/>
      <c r="Y16" s="29" t="s">
        <v>65</v>
      </c>
      <c r="Z16" s="35">
        <v>0</v>
      </c>
      <c r="AA16" s="61">
        <v>0</v>
      </c>
      <c r="AB16" s="24">
        <f t="shared" si="8"/>
        <v>0</v>
      </c>
      <c r="AC16" s="26">
        <f t="shared" si="9"/>
        <v>0</v>
      </c>
      <c r="AD16" s="35">
        <v>0.3</v>
      </c>
      <c r="AE16" s="23"/>
      <c r="AF16" s="24">
        <f t="shared" si="0"/>
        <v>0</v>
      </c>
      <c r="AG16" s="26">
        <f t="shared" si="1"/>
        <v>0</v>
      </c>
      <c r="AH16" s="35"/>
      <c r="AI16" s="23"/>
      <c r="AJ16" s="24">
        <f t="shared" si="2"/>
        <v>0</v>
      </c>
      <c r="AK16" s="26">
        <f t="shared" si="3"/>
        <v>0</v>
      </c>
      <c r="AL16" s="35">
        <v>0.3</v>
      </c>
      <c r="AM16" s="23"/>
      <c r="AN16" s="24">
        <f t="shared" si="4"/>
        <v>0</v>
      </c>
      <c r="AO16" s="26">
        <f t="shared" si="5"/>
        <v>0</v>
      </c>
      <c r="AP16" s="61">
        <f t="shared" si="10"/>
        <v>0</v>
      </c>
      <c r="AQ16" s="25">
        <f t="shared" si="6"/>
        <v>0</v>
      </c>
      <c r="AR16" s="26">
        <f t="shared" si="7"/>
        <v>0</v>
      </c>
    </row>
    <row r="17" spans="1:44" ht="74.650000000000006" customHeight="1" x14ac:dyDescent="0.25">
      <c r="A17" s="27" t="s">
        <v>119</v>
      </c>
      <c r="B17" s="7">
        <v>2024</v>
      </c>
      <c r="C17" s="28" t="s">
        <v>120</v>
      </c>
      <c r="D17" s="28" t="s">
        <v>25</v>
      </c>
      <c r="E17" s="7" t="s">
        <v>121</v>
      </c>
      <c r="F17" s="7" t="s">
        <v>995</v>
      </c>
      <c r="G17" s="7" t="s">
        <v>831</v>
      </c>
      <c r="H17" s="7" t="s">
        <v>142</v>
      </c>
      <c r="I17" s="7" t="s">
        <v>288</v>
      </c>
      <c r="J17" s="7" t="s">
        <v>443</v>
      </c>
      <c r="K17" s="7" t="s">
        <v>856</v>
      </c>
      <c r="L17" s="7" t="s">
        <v>600</v>
      </c>
      <c r="M17" s="7" t="s">
        <v>26</v>
      </c>
      <c r="N17" s="29" t="s">
        <v>35</v>
      </c>
      <c r="O17" s="29" t="s">
        <v>6</v>
      </c>
      <c r="P17" s="49">
        <v>-0.27272727272727271</v>
      </c>
      <c r="Q17" s="29">
        <v>2023</v>
      </c>
      <c r="R17" s="30" t="s">
        <v>760</v>
      </c>
      <c r="S17" s="29" t="s">
        <v>61</v>
      </c>
      <c r="T17" s="31">
        <v>0.5</v>
      </c>
      <c r="U17" s="31">
        <v>0.25</v>
      </c>
      <c r="V17" s="46">
        <v>0</v>
      </c>
      <c r="W17" s="48">
        <v>0</v>
      </c>
      <c r="X17" s="49"/>
      <c r="Y17" s="29" t="s">
        <v>65</v>
      </c>
      <c r="Z17" s="35">
        <v>0</v>
      </c>
      <c r="AA17" s="61">
        <v>0</v>
      </c>
      <c r="AB17" s="24">
        <f t="shared" si="8"/>
        <v>0</v>
      </c>
      <c r="AC17" s="26" t="str">
        <f>IF(AB17="","",IF(AB17&gt;1.3,"Rojo",IF($S17="Ascendente",IF(AND(AB17=0,AB17=0),0,IF(AND(AB17&lt;=$T17,AB17&gt;0),"Rojo",IF(AND(AB17&gt;$T17,AB17&lt;=$U17),"Amarillo",IF(AND(AB17&gt;$U17,AB17&lt;=$V17),"Verde")))),IF($S17="Descendente",IF(AND(AB17&gt;=$V17,AB17&lt;$U17),"Verde",IF(AND(AB17&gt;=$U17,AB17&lt;$T17),"Amarillo",IF(AND(AB17&gt;=$T17,AB17&gt;1.3),"Rojo",0)))))))</f>
        <v>Verde</v>
      </c>
      <c r="AD17" s="93"/>
      <c r="AE17" s="23"/>
      <c r="AF17" s="24">
        <f t="shared" si="0"/>
        <v>0</v>
      </c>
      <c r="AG17" s="26" t="str">
        <f t="shared" si="1"/>
        <v>Verde</v>
      </c>
      <c r="AH17" s="93"/>
      <c r="AI17" s="23"/>
      <c r="AJ17" s="24">
        <f t="shared" si="2"/>
        <v>0</v>
      </c>
      <c r="AK17" s="26" t="str">
        <f t="shared" si="3"/>
        <v>Verde</v>
      </c>
      <c r="AL17" s="93">
        <v>0</v>
      </c>
      <c r="AM17" s="23"/>
      <c r="AN17" s="24">
        <f t="shared" si="4"/>
        <v>0</v>
      </c>
      <c r="AO17" s="26" t="str">
        <f t="shared" si="5"/>
        <v>Verde</v>
      </c>
      <c r="AP17" s="61">
        <f t="shared" si="10"/>
        <v>0</v>
      </c>
      <c r="AQ17" s="25">
        <f t="shared" si="6"/>
        <v>0</v>
      </c>
      <c r="AR17" s="26" t="str">
        <f t="shared" si="7"/>
        <v>Verde</v>
      </c>
    </row>
    <row r="18" spans="1:44" ht="74.650000000000006" customHeight="1" x14ac:dyDescent="0.25">
      <c r="A18" s="27" t="s">
        <v>119</v>
      </c>
      <c r="B18" s="7">
        <v>2024</v>
      </c>
      <c r="C18" s="28" t="s">
        <v>120</v>
      </c>
      <c r="D18" s="28" t="s">
        <v>25</v>
      </c>
      <c r="E18" s="7" t="s">
        <v>121</v>
      </c>
      <c r="F18" s="7" t="s">
        <v>990</v>
      </c>
      <c r="G18" s="7" t="s">
        <v>843</v>
      </c>
      <c r="H18" s="7" t="s">
        <v>143</v>
      </c>
      <c r="I18" s="7" t="s">
        <v>289</v>
      </c>
      <c r="J18" s="7" t="s">
        <v>444</v>
      </c>
      <c r="K18" s="7" t="s">
        <v>857</v>
      </c>
      <c r="L18" s="7" t="s">
        <v>601</v>
      </c>
      <c r="M18" s="7" t="s">
        <v>26</v>
      </c>
      <c r="N18" s="29" t="s">
        <v>742</v>
      </c>
      <c r="O18" s="29" t="s">
        <v>6</v>
      </c>
      <c r="P18" s="75">
        <v>0.17445497414670072</v>
      </c>
      <c r="Q18" s="29">
        <v>2023</v>
      </c>
      <c r="R18" s="30" t="s">
        <v>761</v>
      </c>
      <c r="S18" s="29" t="s">
        <v>11</v>
      </c>
      <c r="T18" s="31">
        <v>0.05</v>
      </c>
      <c r="U18" s="31">
        <v>0.15</v>
      </c>
      <c r="V18" s="46">
        <v>0.18</v>
      </c>
      <c r="W18" s="46">
        <v>0.18</v>
      </c>
      <c r="X18" s="46"/>
      <c r="Y18" s="29" t="s">
        <v>65</v>
      </c>
      <c r="Z18" s="35">
        <v>0</v>
      </c>
      <c r="AA18" s="61">
        <v>0</v>
      </c>
      <c r="AB18" s="24">
        <f t="shared" si="8"/>
        <v>0</v>
      </c>
      <c r="AC18" s="26">
        <f t="shared" si="9"/>
        <v>0</v>
      </c>
      <c r="AD18" s="93"/>
      <c r="AE18" s="23"/>
      <c r="AF18" s="24">
        <f t="shared" si="0"/>
        <v>0</v>
      </c>
      <c r="AG18" s="26">
        <f t="shared" si="1"/>
        <v>0</v>
      </c>
      <c r="AH18" s="93"/>
      <c r="AI18" s="23"/>
      <c r="AJ18" s="24">
        <f t="shared" si="2"/>
        <v>0</v>
      </c>
      <c r="AK18" s="26">
        <f t="shared" si="3"/>
        <v>0</v>
      </c>
      <c r="AL18" s="90">
        <v>0.18</v>
      </c>
      <c r="AM18" s="23"/>
      <c r="AN18" s="24">
        <f t="shared" si="4"/>
        <v>0</v>
      </c>
      <c r="AO18" s="26">
        <f t="shared" si="5"/>
        <v>0</v>
      </c>
      <c r="AP18" s="61">
        <f t="shared" si="10"/>
        <v>0</v>
      </c>
      <c r="AQ18" s="25">
        <f t="shared" si="6"/>
        <v>0</v>
      </c>
      <c r="AR18" s="26">
        <f t="shared" si="7"/>
        <v>0</v>
      </c>
    </row>
    <row r="19" spans="1:44" ht="74.650000000000006" customHeight="1" x14ac:dyDescent="0.25">
      <c r="A19" s="27" t="s">
        <v>119</v>
      </c>
      <c r="B19" s="7">
        <v>2024</v>
      </c>
      <c r="C19" s="28" t="s">
        <v>120</v>
      </c>
      <c r="D19" s="28" t="s">
        <v>25</v>
      </c>
      <c r="E19" s="7" t="s">
        <v>121</v>
      </c>
      <c r="F19" s="7" t="s">
        <v>998</v>
      </c>
      <c r="G19" s="7" t="s">
        <v>831</v>
      </c>
      <c r="H19" s="7" t="s">
        <v>144</v>
      </c>
      <c r="I19" s="7" t="s">
        <v>290</v>
      </c>
      <c r="J19" s="7" t="s">
        <v>445</v>
      </c>
      <c r="K19" s="7" t="s">
        <v>858</v>
      </c>
      <c r="L19" s="7" t="s">
        <v>602</v>
      </c>
      <c r="M19" s="7" t="s">
        <v>26</v>
      </c>
      <c r="N19" s="29" t="s">
        <v>742</v>
      </c>
      <c r="O19" s="29" t="s">
        <v>6</v>
      </c>
      <c r="P19" s="65">
        <v>4.2999999999999997E-2</v>
      </c>
      <c r="Q19" s="29">
        <v>2023</v>
      </c>
      <c r="R19" s="30" t="s">
        <v>762</v>
      </c>
      <c r="S19" s="29" t="s">
        <v>11</v>
      </c>
      <c r="T19" s="31">
        <v>0</v>
      </c>
      <c r="U19" s="31">
        <v>5.0000000000000001E-3</v>
      </c>
      <c r="V19" s="46">
        <v>0.01</v>
      </c>
      <c r="W19" s="46">
        <v>0.01</v>
      </c>
      <c r="X19" s="46"/>
      <c r="Y19" s="29" t="s">
        <v>65</v>
      </c>
      <c r="Z19" s="35">
        <v>0</v>
      </c>
      <c r="AA19" s="61">
        <v>0</v>
      </c>
      <c r="AB19" s="24">
        <f t="shared" si="8"/>
        <v>0</v>
      </c>
      <c r="AC19" s="26">
        <f t="shared" si="9"/>
        <v>0</v>
      </c>
      <c r="AD19" s="93"/>
      <c r="AE19" s="23"/>
      <c r="AF19" s="24">
        <f t="shared" si="0"/>
        <v>0</v>
      </c>
      <c r="AG19" s="26">
        <f t="shared" si="1"/>
        <v>0</v>
      </c>
      <c r="AH19" s="93"/>
      <c r="AI19" s="23"/>
      <c r="AJ19" s="24">
        <f t="shared" si="2"/>
        <v>0</v>
      </c>
      <c r="AK19" s="26">
        <f t="shared" si="3"/>
        <v>0</v>
      </c>
      <c r="AL19" s="90">
        <v>0.01</v>
      </c>
      <c r="AM19" s="23"/>
      <c r="AN19" s="24">
        <f t="shared" si="4"/>
        <v>0</v>
      </c>
      <c r="AO19" s="26">
        <f t="shared" si="5"/>
        <v>0</v>
      </c>
      <c r="AP19" s="61">
        <f t="shared" si="10"/>
        <v>0</v>
      </c>
      <c r="AQ19" s="25">
        <f t="shared" si="6"/>
        <v>0</v>
      </c>
      <c r="AR19" s="26">
        <f t="shared" si="7"/>
        <v>0</v>
      </c>
    </row>
    <row r="20" spans="1:44" ht="74.650000000000006" hidden="1" customHeight="1" x14ac:dyDescent="0.25">
      <c r="A20" s="27" t="s">
        <v>119</v>
      </c>
      <c r="B20" s="7">
        <v>2024</v>
      </c>
      <c r="C20" s="28" t="s">
        <v>120</v>
      </c>
      <c r="D20" s="28" t="s">
        <v>25</v>
      </c>
      <c r="E20" s="7" t="s">
        <v>121</v>
      </c>
      <c r="F20" s="7" t="s">
        <v>998</v>
      </c>
      <c r="G20" s="7" t="s">
        <v>831</v>
      </c>
      <c r="H20" s="7" t="s">
        <v>145</v>
      </c>
      <c r="I20" s="7" t="s">
        <v>290</v>
      </c>
      <c r="J20" s="7" t="s">
        <v>446</v>
      </c>
      <c r="K20" s="7" t="s">
        <v>859</v>
      </c>
      <c r="L20" s="7" t="s">
        <v>603</v>
      </c>
      <c r="M20" s="7" t="s">
        <v>26</v>
      </c>
      <c r="N20" s="29" t="s">
        <v>35</v>
      </c>
      <c r="O20" s="29" t="s">
        <v>744</v>
      </c>
      <c r="P20" s="75">
        <v>0</v>
      </c>
      <c r="Q20" s="29">
        <v>2023</v>
      </c>
      <c r="R20" s="30" t="s">
        <v>762</v>
      </c>
      <c r="S20" s="29" t="s">
        <v>11</v>
      </c>
      <c r="T20" s="31">
        <v>0</v>
      </c>
      <c r="U20" s="31">
        <v>0.01</v>
      </c>
      <c r="V20" s="46">
        <v>0.02</v>
      </c>
      <c r="W20" s="63">
        <v>0.02</v>
      </c>
      <c r="X20" s="63"/>
      <c r="Y20" s="62" t="s">
        <v>65</v>
      </c>
      <c r="Z20" s="35">
        <v>0.02</v>
      </c>
      <c r="AA20" s="61">
        <v>0</v>
      </c>
      <c r="AB20" s="24">
        <f t="shared" si="8"/>
        <v>0</v>
      </c>
      <c r="AC20" s="26">
        <f t="shared" si="9"/>
        <v>0</v>
      </c>
      <c r="AD20" s="93"/>
      <c r="AE20" s="23"/>
      <c r="AF20" s="24">
        <f t="shared" si="0"/>
        <v>0</v>
      </c>
      <c r="AG20" s="26">
        <f t="shared" si="1"/>
        <v>0</v>
      </c>
      <c r="AH20" s="93"/>
      <c r="AI20" s="23"/>
      <c r="AJ20" s="24">
        <f t="shared" si="2"/>
        <v>0</v>
      </c>
      <c r="AK20" s="26">
        <f t="shared" si="3"/>
        <v>0</v>
      </c>
      <c r="AL20" s="93"/>
      <c r="AM20" s="23"/>
      <c r="AN20" s="24">
        <f t="shared" si="4"/>
        <v>0</v>
      </c>
      <c r="AO20" s="26">
        <f t="shared" si="5"/>
        <v>0</v>
      </c>
      <c r="AP20" s="61">
        <f t="shared" si="10"/>
        <v>0</v>
      </c>
      <c r="AQ20" s="25">
        <f t="shared" si="6"/>
        <v>0</v>
      </c>
      <c r="AR20" s="26">
        <f t="shared" si="7"/>
        <v>0</v>
      </c>
    </row>
    <row r="21" spans="1:44" ht="74.650000000000006" customHeight="1" x14ac:dyDescent="0.25">
      <c r="A21" s="27" t="s">
        <v>119</v>
      </c>
      <c r="B21" s="7">
        <v>2024</v>
      </c>
      <c r="C21" s="28" t="s">
        <v>120</v>
      </c>
      <c r="D21" s="28" t="s">
        <v>25</v>
      </c>
      <c r="E21" s="7" t="s">
        <v>121</v>
      </c>
      <c r="F21" s="7" t="s">
        <v>999</v>
      </c>
      <c r="G21" s="7" t="s">
        <v>831</v>
      </c>
      <c r="H21" s="7" t="s">
        <v>146</v>
      </c>
      <c r="I21" s="7" t="s">
        <v>291</v>
      </c>
      <c r="J21" s="7" t="s">
        <v>447</v>
      </c>
      <c r="K21" s="7" t="s">
        <v>860</v>
      </c>
      <c r="L21" s="7" t="s">
        <v>604</v>
      </c>
      <c r="M21" s="7" t="s">
        <v>26</v>
      </c>
      <c r="N21" s="29" t="s">
        <v>742</v>
      </c>
      <c r="O21" s="29" t="s">
        <v>6</v>
      </c>
      <c r="P21" s="75">
        <v>8.7999999999999995E-2</v>
      </c>
      <c r="Q21" s="29">
        <v>2023</v>
      </c>
      <c r="R21" s="30" t="s">
        <v>763</v>
      </c>
      <c r="S21" s="62" t="s">
        <v>11</v>
      </c>
      <c r="T21" s="32">
        <v>0</v>
      </c>
      <c r="U21" s="32">
        <v>0.05</v>
      </c>
      <c r="V21" s="63">
        <v>0.1</v>
      </c>
      <c r="W21" s="63">
        <v>0.1</v>
      </c>
      <c r="X21" s="63"/>
      <c r="Y21" s="29" t="s">
        <v>65</v>
      </c>
      <c r="Z21" s="35">
        <v>0</v>
      </c>
      <c r="AA21" s="61">
        <v>0</v>
      </c>
      <c r="AB21" s="24">
        <f t="shared" si="8"/>
        <v>0</v>
      </c>
      <c r="AC21" s="26">
        <f t="shared" si="9"/>
        <v>0</v>
      </c>
      <c r="AD21" s="93"/>
      <c r="AE21" s="23"/>
      <c r="AF21" s="24">
        <f t="shared" si="0"/>
        <v>0</v>
      </c>
      <c r="AG21" s="26">
        <f t="shared" si="1"/>
        <v>0</v>
      </c>
      <c r="AH21" s="93"/>
      <c r="AI21" s="23"/>
      <c r="AJ21" s="24">
        <f t="shared" si="2"/>
        <v>0</v>
      </c>
      <c r="AK21" s="26">
        <f t="shared" si="3"/>
        <v>0</v>
      </c>
      <c r="AL21" s="90">
        <v>0.1</v>
      </c>
      <c r="AM21" s="23"/>
      <c r="AN21" s="24">
        <f t="shared" si="4"/>
        <v>0</v>
      </c>
      <c r="AO21" s="26">
        <f t="shared" si="5"/>
        <v>0</v>
      </c>
      <c r="AP21" s="61">
        <f t="shared" si="10"/>
        <v>0</v>
      </c>
      <c r="AQ21" s="25">
        <f t="shared" si="6"/>
        <v>0</v>
      </c>
      <c r="AR21" s="26">
        <f t="shared" si="7"/>
        <v>0</v>
      </c>
    </row>
    <row r="22" spans="1:44" ht="74.650000000000006" hidden="1" customHeight="1" x14ac:dyDescent="0.25">
      <c r="A22" s="27" t="s">
        <v>119</v>
      </c>
      <c r="B22" s="7">
        <v>2024</v>
      </c>
      <c r="C22" s="28" t="s">
        <v>120</v>
      </c>
      <c r="D22" s="28" t="s">
        <v>25</v>
      </c>
      <c r="E22" s="7" t="s">
        <v>121</v>
      </c>
      <c r="F22" s="7" t="s">
        <v>990</v>
      </c>
      <c r="G22" s="7" t="s">
        <v>831</v>
      </c>
      <c r="H22" s="7" t="s">
        <v>147</v>
      </c>
      <c r="I22" s="7" t="s">
        <v>292</v>
      </c>
      <c r="J22" s="7" t="s">
        <v>448</v>
      </c>
      <c r="K22" s="7" t="s">
        <v>861</v>
      </c>
      <c r="L22" s="7" t="s">
        <v>605</v>
      </c>
      <c r="M22" s="7" t="s">
        <v>26</v>
      </c>
      <c r="N22" s="29" t="s">
        <v>741</v>
      </c>
      <c r="O22" s="29" t="s">
        <v>744</v>
      </c>
      <c r="P22" s="75">
        <v>5.0200000000000002E-2</v>
      </c>
      <c r="Q22" s="29">
        <v>2023</v>
      </c>
      <c r="R22" s="30" t="s">
        <v>761</v>
      </c>
      <c r="S22" s="29" t="s">
        <v>11</v>
      </c>
      <c r="T22" s="31">
        <v>0.05</v>
      </c>
      <c r="U22" s="31">
        <v>0.06</v>
      </c>
      <c r="V22" s="46">
        <v>7.0000000000000007E-2</v>
      </c>
      <c r="W22" s="46">
        <v>7.0000000000000007E-2</v>
      </c>
      <c r="X22" s="46"/>
      <c r="Y22" s="29" t="s">
        <v>65</v>
      </c>
      <c r="Z22" s="35">
        <v>7.0000000000000007E-2</v>
      </c>
      <c r="AA22" s="61">
        <v>0.04</v>
      </c>
      <c r="AB22" s="24">
        <f t="shared" si="8"/>
        <v>0.5714285714285714</v>
      </c>
      <c r="AC22" s="26" t="b">
        <f t="shared" si="9"/>
        <v>0</v>
      </c>
      <c r="AD22" s="93"/>
      <c r="AE22" s="23"/>
      <c r="AF22" s="24">
        <f t="shared" si="0"/>
        <v>0</v>
      </c>
      <c r="AG22" s="26">
        <f t="shared" si="1"/>
        <v>0</v>
      </c>
      <c r="AH22" s="93"/>
      <c r="AI22" s="23"/>
      <c r="AJ22" s="24">
        <f t="shared" si="2"/>
        <v>0</v>
      </c>
      <c r="AK22" s="26">
        <f t="shared" si="3"/>
        <v>0</v>
      </c>
      <c r="AL22" s="93"/>
      <c r="AM22" s="23"/>
      <c r="AN22" s="24">
        <f t="shared" si="4"/>
        <v>0</v>
      </c>
      <c r="AO22" s="26">
        <f t="shared" si="5"/>
        <v>0</v>
      </c>
      <c r="AP22" s="61">
        <f t="shared" si="10"/>
        <v>0.04</v>
      </c>
      <c r="AQ22" s="25" t="str">
        <f t="shared" si="6"/>
        <v/>
      </c>
      <c r="AR22" s="26" t="str">
        <f t="shared" si="7"/>
        <v/>
      </c>
    </row>
    <row r="23" spans="1:44" ht="74.650000000000006" hidden="1" customHeight="1" x14ac:dyDescent="0.25">
      <c r="A23" s="27" t="s">
        <v>119</v>
      </c>
      <c r="B23" s="7">
        <v>2024</v>
      </c>
      <c r="C23" s="28" t="s">
        <v>120</v>
      </c>
      <c r="D23" s="28" t="s">
        <v>25</v>
      </c>
      <c r="E23" s="7" t="s">
        <v>121</v>
      </c>
      <c r="F23" s="7" t="s">
        <v>990</v>
      </c>
      <c r="G23" s="7" t="s">
        <v>843</v>
      </c>
      <c r="H23" s="7" t="s">
        <v>148</v>
      </c>
      <c r="I23" s="7" t="s">
        <v>293</v>
      </c>
      <c r="J23" s="7" t="s">
        <v>449</v>
      </c>
      <c r="K23" s="7" t="s">
        <v>862</v>
      </c>
      <c r="L23" s="7" t="s">
        <v>606</v>
      </c>
      <c r="M23" s="7" t="s">
        <v>26</v>
      </c>
      <c r="N23" s="29" t="s">
        <v>741</v>
      </c>
      <c r="O23" s="29" t="s">
        <v>744</v>
      </c>
      <c r="P23" s="76">
        <v>0</v>
      </c>
      <c r="Q23" s="29">
        <v>2023</v>
      </c>
      <c r="R23" s="30" t="s">
        <v>764</v>
      </c>
      <c r="S23" s="29" t="s">
        <v>11</v>
      </c>
      <c r="T23" s="31">
        <v>0</v>
      </c>
      <c r="U23" s="31">
        <v>5.0000000000000001E-3</v>
      </c>
      <c r="V23" s="46">
        <v>0.01</v>
      </c>
      <c r="W23" s="46">
        <v>0.01</v>
      </c>
      <c r="X23" s="46"/>
      <c r="Y23" s="29" t="s">
        <v>65</v>
      </c>
      <c r="Z23" s="35">
        <v>0</v>
      </c>
      <c r="AA23" s="61">
        <v>0</v>
      </c>
      <c r="AB23" s="24">
        <f t="shared" si="8"/>
        <v>0</v>
      </c>
      <c r="AC23" s="26">
        <f t="shared" si="9"/>
        <v>0</v>
      </c>
      <c r="AD23" s="94">
        <v>5.0000000000000001E-3</v>
      </c>
      <c r="AE23" s="23"/>
      <c r="AF23" s="24">
        <f t="shared" si="0"/>
        <v>0</v>
      </c>
      <c r="AG23" s="26">
        <f t="shared" si="1"/>
        <v>0</v>
      </c>
      <c r="AH23" s="35"/>
      <c r="AI23" s="23"/>
      <c r="AJ23" s="24">
        <f t="shared" si="2"/>
        <v>0</v>
      </c>
      <c r="AK23" s="26">
        <f t="shared" si="3"/>
        <v>0</v>
      </c>
      <c r="AL23" s="94">
        <v>5.0000000000000001E-3</v>
      </c>
      <c r="AM23" s="23"/>
      <c r="AN23" s="24">
        <f t="shared" si="4"/>
        <v>0</v>
      </c>
      <c r="AO23" s="26">
        <f t="shared" si="5"/>
        <v>0</v>
      </c>
      <c r="AP23" s="61">
        <f t="shared" si="10"/>
        <v>0</v>
      </c>
      <c r="AQ23" s="25">
        <f t="shared" si="6"/>
        <v>0</v>
      </c>
      <c r="AR23" s="26">
        <f t="shared" si="7"/>
        <v>0</v>
      </c>
    </row>
    <row r="24" spans="1:44" ht="74.650000000000006" customHeight="1" x14ac:dyDescent="0.25">
      <c r="A24" s="27" t="s">
        <v>119</v>
      </c>
      <c r="B24" s="7">
        <v>2024</v>
      </c>
      <c r="C24" s="28" t="s">
        <v>120</v>
      </c>
      <c r="D24" s="28" t="s">
        <v>25</v>
      </c>
      <c r="E24" s="7" t="s">
        <v>121</v>
      </c>
      <c r="F24" s="7" t="s">
        <v>990</v>
      </c>
      <c r="G24" s="7" t="s">
        <v>831</v>
      </c>
      <c r="H24" s="7" t="s">
        <v>149</v>
      </c>
      <c r="I24" s="7" t="s">
        <v>294</v>
      </c>
      <c r="J24" s="7" t="s">
        <v>450</v>
      </c>
      <c r="K24" s="7" t="s">
        <v>863</v>
      </c>
      <c r="L24" s="7" t="s">
        <v>607</v>
      </c>
      <c r="M24" s="7" t="s">
        <v>26</v>
      </c>
      <c r="N24" s="29" t="s">
        <v>741</v>
      </c>
      <c r="O24" s="29" t="s">
        <v>6</v>
      </c>
      <c r="P24" s="50">
        <v>100</v>
      </c>
      <c r="Q24" s="29">
        <v>2023</v>
      </c>
      <c r="R24" s="30" t="s">
        <v>765</v>
      </c>
      <c r="S24" s="29" t="s">
        <v>11</v>
      </c>
      <c r="T24" s="31">
        <v>0.79</v>
      </c>
      <c r="U24" s="31">
        <v>0.8</v>
      </c>
      <c r="V24" s="47">
        <v>1</v>
      </c>
      <c r="W24" s="47">
        <v>1</v>
      </c>
      <c r="X24" s="50"/>
      <c r="Y24" s="29" t="s">
        <v>823</v>
      </c>
      <c r="Z24" s="35">
        <v>0</v>
      </c>
      <c r="AA24" s="61">
        <v>0</v>
      </c>
      <c r="AB24" s="24">
        <f t="shared" si="8"/>
        <v>0</v>
      </c>
      <c r="AC24" s="26">
        <f t="shared" si="9"/>
        <v>0</v>
      </c>
      <c r="AD24" s="93"/>
      <c r="AE24" s="23"/>
      <c r="AF24" s="24">
        <f t="shared" si="0"/>
        <v>0</v>
      </c>
      <c r="AG24" s="26">
        <f t="shared" si="1"/>
        <v>0</v>
      </c>
      <c r="AH24" s="93"/>
      <c r="AI24" s="23"/>
      <c r="AJ24" s="24">
        <f t="shared" si="2"/>
        <v>0</v>
      </c>
      <c r="AK24" s="26">
        <f t="shared" si="3"/>
        <v>0</v>
      </c>
      <c r="AL24" s="90">
        <v>1</v>
      </c>
      <c r="AM24" s="23"/>
      <c r="AN24" s="24">
        <f t="shared" si="4"/>
        <v>0</v>
      </c>
      <c r="AO24" s="26">
        <f t="shared" si="5"/>
        <v>0</v>
      </c>
      <c r="AP24" s="61">
        <f t="shared" si="10"/>
        <v>0</v>
      </c>
      <c r="AQ24" s="25">
        <f t="shared" si="6"/>
        <v>0</v>
      </c>
      <c r="AR24" s="26">
        <f t="shared" si="7"/>
        <v>0</v>
      </c>
    </row>
    <row r="25" spans="1:44" ht="74.650000000000006" customHeight="1" x14ac:dyDescent="0.25">
      <c r="A25" s="27" t="s">
        <v>119</v>
      </c>
      <c r="B25" s="7">
        <v>2024</v>
      </c>
      <c r="C25" s="28" t="s">
        <v>120</v>
      </c>
      <c r="D25" s="28" t="s">
        <v>25</v>
      </c>
      <c r="E25" s="7" t="s">
        <v>121</v>
      </c>
      <c r="F25" s="7" t="s">
        <v>990</v>
      </c>
      <c r="G25" s="7" t="s">
        <v>831</v>
      </c>
      <c r="H25" s="7" t="s">
        <v>150</v>
      </c>
      <c r="I25" s="7" t="s">
        <v>295</v>
      </c>
      <c r="J25" s="7" t="s">
        <v>451</v>
      </c>
      <c r="K25" s="7" t="s">
        <v>978</v>
      </c>
      <c r="L25" s="7" t="s">
        <v>608</v>
      </c>
      <c r="M25" s="7" t="s">
        <v>738</v>
      </c>
      <c r="N25" s="29" t="s">
        <v>741</v>
      </c>
      <c r="O25" s="29" t="s">
        <v>6</v>
      </c>
      <c r="P25" s="50">
        <v>1</v>
      </c>
      <c r="Q25" s="29">
        <v>2023</v>
      </c>
      <c r="R25" s="30" t="s">
        <v>766</v>
      </c>
      <c r="S25" s="29" t="s">
        <v>11</v>
      </c>
      <c r="T25" s="31">
        <v>0</v>
      </c>
      <c r="U25" s="31">
        <v>0</v>
      </c>
      <c r="V25" s="50">
        <v>1</v>
      </c>
      <c r="W25" s="50">
        <v>1</v>
      </c>
      <c r="X25" s="50"/>
      <c r="Y25" s="29" t="s">
        <v>824</v>
      </c>
      <c r="Z25" s="35">
        <v>0</v>
      </c>
      <c r="AA25" s="61">
        <v>0</v>
      </c>
      <c r="AB25" s="24">
        <f t="shared" si="8"/>
        <v>0</v>
      </c>
      <c r="AC25" s="26">
        <f t="shared" si="9"/>
        <v>0</v>
      </c>
      <c r="AD25" s="93"/>
      <c r="AE25" s="23"/>
      <c r="AF25" s="24">
        <f t="shared" si="0"/>
        <v>0</v>
      </c>
      <c r="AG25" s="26">
        <f t="shared" si="1"/>
        <v>0</v>
      </c>
      <c r="AH25" s="93"/>
      <c r="AI25" s="23"/>
      <c r="AJ25" s="24">
        <f t="shared" si="2"/>
        <v>0</v>
      </c>
      <c r="AK25" s="26">
        <f t="shared" si="3"/>
        <v>0</v>
      </c>
      <c r="AL25" s="90">
        <v>1</v>
      </c>
      <c r="AM25" s="23"/>
      <c r="AN25" s="24">
        <f t="shared" si="4"/>
        <v>0</v>
      </c>
      <c r="AO25" s="26">
        <f t="shared" si="5"/>
        <v>0</v>
      </c>
      <c r="AP25" s="61">
        <f t="shared" si="10"/>
        <v>0</v>
      </c>
      <c r="AQ25" s="25">
        <f t="shared" si="6"/>
        <v>0</v>
      </c>
      <c r="AR25" s="26">
        <f t="shared" si="7"/>
        <v>0</v>
      </c>
    </row>
    <row r="26" spans="1:44" ht="74.650000000000006" customHeight="1" x14ac:dyDescent="0.25">
      <c r="A26" s="27" t="s">
        <v>119</v>
      </c>
      <c r="B26" s="7">
        <v>2024</v>
      </c>
      <c r="C26" s="28" t="s">
        <v>120</v>
      </c>
      <c r="D26" s="28" t="s">
        <v>25</v>
      </c>
      <c r="E26" s="7" t="s">
        <v>121</v>
      </c>
      <c r="F26" s="7" t="s">
        <v>990</v>
      </c>
      <c r="G26" s="7" t="s">
        <v>831</v>
      </c>
      <c r="H26" s="7" t="s">
        <v>151</v>
      </c>
      <c r="I26" s="7" t="s">
        <v>295</v>
      </c>
      <c r="J26" s="7" t="s">
        <v>452</v>
      </c>
      <c r="K26" s="7" t="s">
        <v>979</v>
      </c>
      <c r="L26" s="7" t="s">
        <v>608</v>
      </c>
      <c r="M26" s="7" t="s">
        <v>738</v>
      </c>
      <c r="N26" s="29" t="s">
        <v>741</v>
      </c>
      <c r="O26" s="29" t="s">
        <v>6</v>
      </c>
      <c r="P26" s="50">
        <v>1</v>
      </c>
      <c r="Q26" s="29">
        <v>2023</v>
      </c>
      <c r="R26" s="30" t="s">
        <v>767</v>
      </c>
      <c r="S26" s="29" t="s">
        <v>11</v>
      </c>
      <c r="T26" s="31">
        <v>0</v>
      </c>
      <c r="U26" s="31">
        <v>0</v>
      </c>
      <c r="V26" s="50">
        <v>1</v>
      </c>
      <c r="W26" s="50">
        <v>1</v>
      </c>
      <c r="X26" s="50"/>
      <c r="Y26" s="29" t="s">
        <v>452</v>
      </c>
      <c r="Z26" s="35">
        <v>0</v>
      </c>
      <c r="AA26" s="61">
        <v>0</v>
      </c>
      <c r="AB26" s="24">
        <f t="shared" si="8"/>
        <v>0</v>
      </c>
      <c r="AC26" s="26">
        <f t="shared" si="9"/>
        <v>0</v>
      </c>
      <c r="AD26" s="93"/>
      <c r="AE26" s="23"/>
      <c r="AF26" s="24">
        <f t="shared" si="0"/>
        <v>0</v>
      </c>
      <c r="AG26" s="26">
        <f t="shared" si="1"/>
        <v>0</v>
      </c>
      <c r="AH26" s="93"/>
      <c r="AI26" s="23"/>
      <c r="AJ26" s="24">
        <f t="shared" si="2"/>
        <v>0</v>
      </c>
      <c r="AK26" s="26">
        <f t="shared" si="3"/>
        <v>0</v>
      </c>
      <c r="AL26" s="90">
        <v>1</v>
      </c>
      <c r="AM26" s="23"/>
      <c r="AN26" s="24">
        <f t="shared" si="4"/>
        <v>0</v>
      </c>
      <c r="AO26" s="26">
        <f t="shared" si="5"/>
        <v>0</v>
      </c>
      <c r="AP26" s="61">
        <f t="shared" si="10"/>
        <v>0</v>
      </c>
      <c r="AQ26" s="25">
        <f t="shared" si="6"/>
        <v>0</v>
      </c>
      <c r="AR26" s="26">
        <f t="shared" si="7"/>
        <v>0</v>
      </c>
    </row>
    <row r="27" spans="1:44" ht="74.650000000000006" hidden="1" customHeight="1" x14ac:dyDescent="0.25">
      <c r="A27" s="27" t="s">
        <v>119</v>
      </c>
      <c r="B27" s="7">
        <v>2024</v>
      </c>
      <c r="C27" s="28" t="s">
        <v>120</v>
      </c>
      <c r="D27" s="28" t="s">
        <v>25</v>
      </c>
      <c r="E27" s="7" t="s">
        <v>122</v>
      </c>
      <c r="F27" s="7" t="s">
        <v>1000</v>
      </c>
      <c r="G27" s="7" t="s">
        <v>129</v>
      </c>
      <c r="H27" s="7" t="s">
        <v>152</v>
      </c>
      <c r="I27" s="7" t="s">
        <v>296</v>
      </c>
      <c r="J27" s="7" t="s">
        <v>453</v>
      </c>
      <c r="K27" s="7" t="s">
        <v>864</v>
      </c>
      <c r="L27" s="7" t="s">
        <v>609</v>
      </c>
      <c r="M27" s="7" t="s">
        <v>26</v>
      </c>
      <c r="N27" s="29" t="s">
        <v>35</v>
      </c>
      <c r="O27" s="29" t="s">
        <v>745</v>
      </c>
      <c r="P27" s="50">
        <v>1.6</v>
      </c>
      <c r="Q27" s="29">
        <v>2023</v>
      </c>
      <c r="R27" s="30" t="s">
        <v>768</v>
      </c>
      <c r="S27" s="29" t="s">
        <v>11</v>
      </c>
      <c r="T27" s="31">
        <v>1.6E-2</v>
      </c>
      <c r="U27" s="31">
        <v>1.9E-2</v>
      </c>
      <c r="V27" s="55">
        <v>0.02</v>
      </c>
      <c r="W27" s="47">
        <v>0.02</v>
      </c>
      <c r="X27" s="47"/>
      <c r="Y27" s="29" t="s">
        <v>65</v>
      </c>
      <c r="Z27" s="35">
        <v>0</v>
      </c>
      <c r="AA27" s="61">
        <v>0</v>
      </c>
      <c r="AB27" s="24">
        <f t="shared" si="8"/>
        <v>0</v>
      </c>
      <c r="AC27" s="26">
        <f t="shared" si="9"/>
        <v>0</v>
      </c>
      <c r="AD27" s="93"/>
      <c r="AE27" s="23"/>
      <c r="AF27" s="24">
        <f t="shared" si="0"/>
        <v>0</v>
      </c>
      <c r="AG27" s="26">
        <f t="shared" si="1"/>
        <v>0</v>
      </c>
      <c r="AH27" s="93"/>
      <c r="AI27" s="23"/>
      <c r="AJ27" s="24">
        <f t="shared" si="2"/>
        <v>0</v>
      </c>
      <c r="AK27" s="26">
        <f t="shared" si="3"/>
        <v>0</v>
      </c>
      <c r="AL27" s="93"/>
      <c r="AM27" s="23"/>
      <c r="AN27" s="24">
        <f t="shared" si="4"/>
        <v>0</v>
      </c>
      <c r="AO27" s="26">
        <f t="shared" si="5"/>
        <v>0</v>
      </c>
      <c r="AP27" s="61">
        <f t="shared" si="10"/>
        <v>0</v>
      </c>
      <c r="AQ27" s="25">
        <f t="shared" si="6"/>
        <v>0</v>
      </c>
      <c r="AR27" s="26">
        <f t="shared" si="7"/>
        <v>0</v>
      </c>
    </row>
    <row r="28" spans="1:44" ht="74.650000000000006" customHeight="1" x14ac:dyDescent="0.25">
      <c r="A28" s="27" t="s">
        <v>119</v>
      </c>
      <c r="B28" s="7">
        <v>2024</v>
      </c>
      <c r="C28" s="28" t="s">
        <v>120</v>
      </c>
      <c r="D28" s="28" t="s">
        <v>25</v>
      </c>
      <c r="E28" s="7" t="s">
        <v>122</v>
      </c>
      <c r="F28" s="7" t="s">
        <v>1000</v>
      </c>
      <c r="G28" s="7" t="s">
        <v>68</v>
      </c>
      <c r="H28" s="7" t="s">
        <v>153</v>
      </c>
      <c r="I28" s="7" t="s">
        <v>297</v>
      </c>
      <c r="J28" s="7" t="s">
        <v>454</v>
      </c>
      <c r="K28" s="7" t="s">
        <v>865</v>
      </c>
      <c r="L28" s="7" t="s">
        <v>610</v>
      </c>
      <c r="M28" s="7" t="s">
        <v>26</v>
      </c>
      <c r="N28" s="29" t="s">
        <v>35</v>
      </c>
      <c r="O28" s="29" t="s">
        <v>6</v>
      </c>
      <c r="P28" s="77">
        <v>5947</v>
      </c>
      <c r="Q28" s="29">
        <v>2023</v>
      </c>
      <c r="R28" s="30" t="s">
        <v>769</v>
      </c>
      <c r="S28" s="29" t="s">
        <v>11</v>
      </c>
      <c r="T28" s="31">
        <v>0</v>
      </c>
      <c r="U28" s="31">
        <v>0.01</v>
      </c>
      <c r="V28" s="47">
        <v>0.03</v>
      </c>
      <c r="W28" s="47">
        <v>0.03</v>
      </c>
      <c r="X28" s="47"/>
      <c r="Y28" s="29" t="s">
        <v>825</v>
      </c>
      <c r="Z28" s="35">
        <v>0</v>
      </c>
      <c r="AA28" s="61">
        <v>0</v>
      </c>
      <c r="AB28" s="24">
        <f t="shared" si="8"/>
        <v>0</v>
      </c>
      <c r="AC28" s="26">
        <f t="shared" si="9"/>
        <v>0</v>
      </c>
      <c r="AD28" s="93"/>
      <c r="AE28" s="23"/>
      <c r="AF28" s="24">
        <f t="shared" si="0"/>
        <v>0</v>
      </c>
      <c r="AG28" s="26">
        <f t="shared" si="1"/>
        <v>0</v>
      </c>
      <c r="AH28" s="93"/>
      <c r="AI28" s="23"/>
      <c r="AJ28" s="24">
        <f t="shared" si="2"/>
        <v>0</v>
      </c>
      <c r="AK28" s="26">
        <f t="shared" si="3"/>
        <v>0</v>
      </c>
      <c r="AL28" s="90">
        <v>0.03</v>
      </c>
      <c r="AM28" s="23"/>
      <c r="AN28" s="24">
        <f t="shared" si="4"/>
        <v>0</v>
      </c>
      <c r="AO28" s="26">
        <f t="shared" si="5"/>
        <v>0</v>
      </c>
      <c r="AP28" s="61">
        <f t="shared" si="10"/>
        <v>0</v>
      </c>
      <c r="AQ28" s="25">
        <f t="shared" si="6"/>
        <v>0</v>
      </c>
      <c r="AR28" s="26">
        <f t="shared" si="7"/>
        <v>0</v>
      </c>
    </row>
    <row r="29" spans="1:44" ht="74.650000000000006" hidden="1" customHeight="1" x14ac:dyDescent="0.25">
      <c r="A29" s="27" t="s">
        <v>119</v>
      </c>
      <c r="B29" s="7">
        <v>2024</v>
      </c>
      <c r="C29" s="28" t="s">
        <v>120</v>
      </c>
      <c r="D29" s="28" t="s">
        <v>25</v>
      </c>
      <c r="E29" s="7" t="s">
        <v>122</v>
      </c>
      <c r="F29" s="7" t="s">
        <v>1001</v>
      </c>
      <c r="G29" s="7" t="s">
        <v>843</v>
      </c>
      <c r="H29" s="7" t="s">
        <v>154</v>
      </c>
      <c r="I29" s="7" t="s">
        <v>298</v>
      </c>
      <c r="J29" s="7" t="s">
        <v>455</v>
      </c>
      <c r="K29" s="7" t="s">
        <v>866</v>
      </c>
      <c r="L29" s="7" t="s">
        <v>611</v>
      </c>
      <c r="M29" s="7" t="s">
        <v>26</v>
      </c>
      <c r="N29" s="29" t="s">
        <v>35</v>
      </c>
      <c r="O29" s="29" t="s">
        <v>746</v>
      </c>
      <c r="P29" s="75">
        <v>0.75</v>
      </c>
      <c r="Q29" s="29">
        <v>2023</v>
      </c>
      <c r="R29" s="30" t="s">
        <v>761</v>
      </c>
      <c r="S29" s="29" t="s">
        <v>11</v>
      </c>
      <c r="T29" s="31">
        <v>0.65</v>
      </c>
      <c r="U29" s="32">
        <v>7.0000000000000001E-3</v>
      </c>
      <c r="V29" s="65">
        <v>8.3000000000000001E-3</v>
      </c>
      <c r="W29" s="65">
        <v>8.3000000000000001E-3</v>
      </c>
      <c r="X29" s="65"/>
      <c r="Y29" s="62" t="s">
        <v>65</v>
      </c>
      <c r="Z29" s="35">
        <v>0</v>
      </c>
      <c r="AA29" s="61">
        <v>0</v>
      </c>
      <c r="AB29" s="24">
        <f t="shared" si="8"/>
        <v>0</v>
      </c>
      <c r="AC29" s="26">
        <f t="shared" si="9"/>
        <v>0</v>
      </c>
      <c r="AD29" s="97">
        <v>4.4000000000000003E-3</v>
      </c>
      <c r="AE29" s="23"/>
      <c r="AF29" s="24">
        <f t="shared" si="0"/>
        <v>0</v>
      </c>
      <c r="AG29" s="26">
        <f t="shared" si="1"/>
        <v>0</v>
      </c>
      <c r="AH29" s="93"/>
      <c r="AI29" s="23"/>
      <c r="AJ29" s="24">
        <f t="shared" si="2"/>
        <v>0</v>
      </c>
      <c r="AK29" s="26">
        <f t="shared" si="3"/>
        <v>0</v>
      </c>
      <c r="AL29" s="97">
        <v>4.3E-3</v>
      </c>
      <c r="AM29" s="23"/>
      <c r="AN29" s="24">
        <f t="shared" si="4"/>
        <v>0</v>
      </c>
      <c r="AO29" s="26">
        <f t="shared" si="5"/>
        <v>0</v>
      </c>
      <c r="AP29" s="61">
        <f t="shared" si="10"/>
        <v>0</v>
      </c>
      <c r="AQ29" s="25">
        <f t="shared" si="6"/>
        <v>0</v>
      </c>
      <c r="AR29" s="26">
        <f t="shared" si="7"/>
        <v>0</v>
      </c>
    </row>
    <row r="30" spans="1:44" ht="74.650000000000006" hidden="1" customHeight="1" x14ac:dyDescent="0.25">
      <c r="A30" s="27" t="s">
        <v>119</v>
      </c>
      <c r="B30" s="7">
        <v>2024</v>
      </c>
      <c r="C30" s="28" t="s">
        <v>120</v>
      </c>
      <c r="D30" s="28" t="s">
        <v>25</v>
      </c>
      <c r="E30" s="7" t="s">
        <v>122</v>
      </c>
      <c r="F30" s="7" t="s">
        <v>1002</v>
      </c>
      <c r="G30" s="7" t="s">
        <v>831</v>
      </c>
      <c r="H30" s="7" t="s">
        <v>155</v>
      </c>
      <c r="I30" s="7" t="s">
        <v>299</v>
      </c>
      <c r="J30" s="7" t="s">
        <v>456</v>
      </c>
      <c r="K30" s="7" t="s">
        <v>867</v>
      </c>
      <c r="L30" s="7" t="s">
        <v>612</v>
      </c>
      <c r="M30" s="7" t="s">
        <v>26</v>
      </c>
      <c r="N30" s="29" t="s">
        <v>742</v>
      </c>
      <c r="O30" s="29" t="s">
        <v>746</v>
      </c>
      <c r="P30" s="50">
        <v>400</v>
      </c>
      <c r="Q30" s="29">
        <v>2023</v>
      </c>
      <c r="R30" s="30" t="s">
        <v>770</v>
      </c>
      <c r="S30" s="29" t="s">
        <v>11</v>
      </c>
      <c r="T30" s="45">
        <v>500</v>
      </c>
      <c r="U30" s="66">
        <v>450</v>
      </c>
      <c r="V30" s="67">
        <v>400</v>
      </c>
      <c r="W30" s="67">
        <v>400</v>
      </c>
      <c r="X30" s="67"/>
      <c r="Y30" s="29" t="s">
        <v>826</v>
      </c>
      <c r="Z30" s="35">
        <v>0</v>
      </c>
      <c r="AA30" s="61">
        <v>0</v>
      </c>
      <c r="AB30" s="24">
        <f t="shared" si="8"/>
        <v>0</v>
      </c>
      <c r="AC30" s="26">
        <f t="shared" si="9"/>
        <v>0</v>
      </c>
      <c r="AD30" s="93">
        <v>400</v>
      </c>
      <c r="AE30" s="23"/>
      <c r="AF30" s="24">
        <f t="shared" si="0"/>
        <v>0</v>
      </c>
      <c r="AG30" s="26">
        <f t="shared" si="1"/>
        <v>0</v>
      </c>
      <c r="AH30" s="93"/>
      <c r="AI30" s="23"/>
      <c r="AJ30" s="24">
        <f t="shared" si="2"/>
        <v>0</v>
      </c>
      <c r="AK30" s="26">
        <f t="shared" si="3"/>
        <v>0</v>
      </c>
      <c r="AL30" s="93"/>
      <c r="AM30" s="23"/>
      <c r="AN30" s="24">
        <f t="shared" si="4"/>
        <v>0</v>
      </c>
      <c r="AO30" s="26">
        <f t="shared" si="5"/>
        <v>0</v>
      </c>
      <c r="AP30" s="61">
        <f t="shared" si="10"/>
        <v>0</v>
      </c>
      <c r="AQ30" s="25">
        <f t="shared" si="6"/>
        <v>0</v>
      </c>
      <c r="AR30" s="26">
        <f t="shared" si="7"/>
        <v>0</v>
      </c>
    </row>
    <row r="31" spans="1:44" ht="74.650000000000006" hidden="1" customHeight="1" x14ac:dyDescent="0.25">
      <c r="A31" s="27" t="s">
        <v>119</v>
      </c>
      <c r="B31" s="7">
        <v>2024</v>
      </c>
      <c r="C31" s="28" t="s">
        <v>120</v>
      </c>
      <c r="D31" s="28" t="s">
        <v>25</v>
      </c>
      <c r="E31" s="7" t="s">
        <v>122</v>
      </c>
      <c r="F31" s="7" t="s">
        <v>1002</v>
      </c>
      <c r="G31" s="7" t="s">
        <v>831</v>
      </c>
      <c r="H31" s="7" t="s">
        <v>155</v>
      </c>
      <c r="I31" s="7" t="s">
        <v>300</v>
      </c>
      <c r="J31" s="7" t="s">
        <v>457</v>
      </c>
      <c r="K31" s="7" t="s">
        <v>868</v>
      </c>
      <c r="L31" s="7" t="s">
        <v>613</v>
      </c>
      <c r="M31" s="7" t="s">
        <v>26</v>
      </c>
      <c r="N31" s="29" t="s">
        <v>742</v>
      </c>
      <c r="O31" s="29" t="s">
        <v>746</v>
      </c>
      <c r="P31" s="50">
        <v>0</v>
      </c>
      <c r="Q31" s="29">
        <v>2023</v>
      </c>
      <c r="R31" s="30" t="s">
        <v>770</v>
      </c>
      <c r="S31" s="29" t="s">
        <v>11</v>
      </c>
      <c r="T31" s="45">
        <v>500</v>
      </c>
      <c r="U31" s="66">
        <v>450</v>
      </c>
      <c r="V31" s="67">
        <v>400</v>
      </c>
      <c r="W31" s="67">
        <v>400</v>
      </c>
      <c r="X31" s="67"/>
      <c r="Y31" s="29" t="s">
        <v>826</v>
      </c>
      <c r="Z31" s="35">
        <v>0</v>
      </c>
      <c r="AA31" s="61">
        <v>0</v>
      </c>
      <c r="AB31" s="24">
        <f t="shared" si="8"/>
        <v>0</v>
      </c>
      <c r="AC31" s="26">
        <f t="shared" si="9"/>
        <v>0</v>
      </c>
      <c r="AD31" s="93">
        <v>400</v>
      </c>
      <c r="AE31" s="23"/>
      <c r="AF31" s="24">
        <f t="shared" si="0"/>
        <v>0</v>
      </c>
      <c r="AG31" s="26">
        <f t="shared" si="1"/>
        <v>0</v>
      </c>
      <c r="AH31" s="93"/>
      <c r="AI31" s="23"/>
      <c r="AJ31" s="24">
        <f t="shared" si="2"/>
        <v>0</v>
      </c>
      <c r="AK31" s="26">
        <f t="shared" si="3"/>
        <v>0</v>
      </c>
      <c r="AL31" s="93"/>
      <c r="AM31" s="23"/>
      <c r="AN31" s="24">
        <f t="shared" si="4"/>
        <v>0</v>
      </c>
      <c r="AO31" s="26">
        <f t="shared" si="5"/>
        <v>0</v>
      </c>
      <c r="AP31" s="61">
        <f t="shared" si="10"/>
        <v>0</v>
      </c>
      <c r="AQ31" s="25">
        <f t="shared" si="6"/>
        <v>0</v>
      </c>
      <c r="AR31" s="26">
        <f t="shared" si="7"/>
        <v>0</v>
      </c>
    </row>
    <row r="32" spans="1:44" ht="74.650000000000006" hidden="1" customHeight="1" x14ac:dyDescent="0.25">
      <c r="A32" s="27" t="s">
        <v>119</v>
      </c>
      <c r="B32" s="7">
        <v>2024</v>
      </c>
      <c r="C32" s="28" t="s">
        <v>120</v>
      </c>
      <c r="D32" s="28" t="s">
        <v>25</v>
      </c>
      <c r="E32" s="7" t="s">
        <v>122</v>
      </c>
      <c r="F32" s="7" t="s">
        <v>1002</v>
      </c>
      <c r="G32" s="7" t="s">
        <v>831</v>
      </c>
      <c r="H32" s="7" t="s">
        <v>155</v>
      </c>
      <c r="I32" s="7" t="s">
        <v>301</v>
      </c>
      <c r="J32" s="7" t="s">
        <v>458</v>
      </c>
      <c r="K32" s="7" t="s">
        <v>869</v>
      </c>
      <c r="L32" s="7" t="s">
        <v>614</v>
      </c>
      <c r="M32" s="7" t="s">
        <v>26</v>
      </c>
      <c r="N32" s="29" t="s">
        <v>742</v>
      </c>
      <c r="O32" s="29" t="s">
        <v>746</v>
      </c>
      <c r="P32" s="50">
        <v>400</v>
      </c>
      <c r="Q32" s="29">
        <v>2023</v>
      </c>
      <c r="R32" s="30" t="s">
        <v>770</v>
      </c>
      <c r="S32" s="29" t="s">
        <v>11</v>
      </c>
      <c r="T32" s="45">
        <v>500</v>
      </c>
      <c r="U32" s="66">
        <v>450</v>
      </c>
      <c r="V32" s="67">
        <v>400</v>
      </c>
      <c r="W32" s="67">
        <v>400</v>
      </c>
      <c r="X32" s="67"/>
      <c r="Y32" s="29" t="s">
        <v>826</v>
      </c>
      <c r="Z32" s="35">
        <v>0</v>
      </c>
      <c r="AA32" s="61">
        <v>0</v>
      </c>
      <c r="AB32" s="24">
        <f t="shared" si="8"/>
        <v>0</v>
      </c>
      <c r="AC32" s="26">
        <f t="shared" si="9"/>
        <v>0</v>
      </c>
      <c r="AD32" s="93">
        <v>400</v>
      </c>
      <c r="AE32" s="23"/>
      <c r="AF32" s="24">
        <f t="shared" si="0"/>
        <v>0</v>
      </c>
      <c r="AG32" s="26">
        <f t="shared" si="1"/>
        <v>0</v>
      </c>
      <c r="AH32" s="93"/>
      <c r="AI32" s="23"/>
      <c r="AJ32" s="24">
        <f t="shared" si="2"/>
        <v>0</v>
      </c>
      <c r="AK32" s="26">
        <f t="shared" si="3"/>
        <v>0</v>
      </c>
      <c r="AL32" s="93"/>
      <c r="AM32" s="23"/>
      <c r="AN32" s="24">
        <f t="shared" si="4"/>
        <v>0</v>
      </c>
      <c r="AO32" s="26">
        <f t="shared" si="5"/>
        <v>0</v>
      </c>
      <c r="AP32" s="61">
        <f t="shared" si="10"/>
        <v>0</v>
      </c>
      <c r="AQ32" s="25">
        <f t="shared" si="6"/>
        <v>0</v>
      </c>
      <c r="AR32" s="26">
        <f t="shared" si="7"/>
        <v>0</v>
      </c>
    </row>
    <row r="33" spans="1:44" ht="74.650000000000006" hidden="1" customHeight="1" x14ac:dyDescent="0.25">
      <c r="A33" s="27" t="s">
        <v>119</v>
      </c>
      <c r="B33" s="7">
        <v>2024</v>
      </c>
      <c r="C33" s="28" t="s">
        <v>120</v>
      </c>
      <c r="D33" s="28" t="s">
        <v>25</v>
      </c>
      <c r="E33" s="7" t="s">
        <v>122</v>
      </c>
      <c r="F33" s="7" t="s">
        <v>1002</v>
      </c>
      <c r="G33" s="7" t="s">
        <v>831</v>
      </c>
      <c r="H33" s="7" t="s">
        <v>155</v>
      </c>
      <c r="I33" s="7" t="s">
        <v>302</v>
      </c>
      <c r="J33" s="7" t="s">
        <v>459</v>
      </c>
      <c r="K33" s="7" t="s">
        <v>870</v>
      </c>
      <c r="L33" s="7" t="s">
        <v>615</v>
      </c>
      <c r="M33" s="7" t="s">
        <v>26</v>
      </c>
      <c r="N33" s="29" t="s">
        <v>742</v>
      </c>
      <c r="O33" s="29" t="s">
        <v>746</v>
      </c>
      <c r="P33" s="50">
        <v>0</v>
      </c>
      <c r="Q33" s="29">
        <v>2023</v>
      </c>
      <c r="R33" s="30" t="s">
        <v>770</v>
      </c>
      <c r="S33" s="29" t="s">
        <v>11</v>
      </c>
      <c r="T33" s="45">
        <v>500</v>
      </c>
      <c r="U33" s="66">
        <v>450</v>
      </c>
      <c r="V33" s="67">
        <v>400</v>
      </c>
      <c r="W33" s="67">
        <v>400</v>
      </c>
      <c r="X33" s="67"/>
      <c r="Y33" s="29" t="s">
        <v>826</v>
      </c>
      <c r="Z33" s="35">
        <v>0</v>
      </c>
      <c r="AA33" s="61">
        <v>0</v>
      </c>
      <c r="AB33" s="24">
        <f t="shared" si="8"/>
        <v>0</v>
      </c>
      <c r="AC33" s="26">
        <f t="shared" si="9"/>
        <v>0</v>
      </c>
      <c r="AD33" s="93">
        <v>400</v>
      </c>
      <c r="AE33" s="23"/>
      <c r="AF33" s="24">
        <f t="shared" si="0"/>
        <v>0</v>
      </c>
      <c r="AG33" s="26">
        <f t="shared" si="1"/>
        <v>0</v>
      </c>
      <c r="AH33" s="93"/>
      <c r="AI33" s="23"/>
      <c r="AJ33" s="24">
        <f t="shared" si="2"/>
        <v>0</v>
      </c>
      <c r="AK33" s="26">
        <f t="shared" si="3"/>
        <v>0</v>
      </c>
      <c r="AL33" s="93"/>
      <c r="AM33" s="23"/>
      <c r="AN33" s="24">
        <f t="shared" si="4"/>
        <v>0</v>
      </c>
      <c r="AO33" s="26">
        <f t="shared" si="5"/>
        <v>0</v>
      </c>
      <c r="AP33" s="61">
        <f t="shared" si="10"/>
        <v>0</v>
      </c>
      <c r="AQ33" s="25">
        <f t="shared" si="6"/>
        <v>0</v>
      </c>
      <c r="AR33" s="26">
        <f t="shared" si="7"/>
        <v>0</v>
      </c>
    </row>
    <row r="34" spans="1:44" ht="74.650000000000006" hidden="1" customHeight="1" x14ac:dyDescent="0.25">
      <c r="A34" s="27" t="s">
        <v>119</v>
      </c>
      <c r="B34" s="7">
        <v>2024</v>
      </c>
      <c r="C34" s="28" t="s">
        <v>120</v>
      </c>
      <c r="D34" s="28" t="s">
        <v>25</v>
      </c>
      <c r="E34" s="7" t="s">
        <v>122</v>
      </c>
      <c r="F34" s="7" t="s">
        <v>1001</v>
      </c>
      <c r="G34" s="7" t="s">
        <v>831</v>
      </c>
      <c r="H34" s="7" t="s">
        <v>156</v>
      </c>
      <c r="I34" s="7" t="s">
        <v>303</v>
      </c>
      <c r="J34" s="7" t="s">
        <v>460</v>
      </c>
      <c r="K34" s="7" t="s">
        <v>871</v>
      </c>
      <c r="L34" s="7" t="s">
        <v>616</v>
      </c>
      <c r="M34" s="7" t="s">
        <v>26</v>
      </c>
      <c r="N34" s="29" t="s">
        <v>35</v>
      </c>
      <c r="O34" s="29" t="s">
        <v>744</v>
      </c>
      <c r="P34" s="50">
        <v>94</v>
      </c>
      <c r="Q34" s="29">
        <v>2023</v>
      </c>
      <c r="R34" s="30" t="s">
        <v>771</v>
      </c>
      <c r="S34" s="29" t="s">
        <v>11</v>
      </c>
      <c r="T34" s="31">
        <v>0.7</v>
      </c>
      <c r="U34" s="31">
        <v>1</v>
      </c>
      <c r="V34" s="47">
        <v>1</v>
      </c>
      <c r="W34" s="51">
        <v>1</v>
      </c>
      <c r="X34" s="51"/>
      <c r="Y34" s="29" t="s">
        <v>65</v>
      </c>
      <c r="Z34" s="35">
        <v>0.2</v>
      </c>
      <c r="AA34" s="61">
        <v>0.16</v>
      </c>
      <c r="AB34" s="24">
        <f t="shared" si="8"/>
        <v>0.79999999999999993</v>
      </c>
      <c r="AC34" s="26" t="str">
        <f t="shared" si="9"/>
        <v>Amarillo</v>
      </c>
      <c r="AD34" s="90">
        <v>0.4</v>
      </c>
      <c r="AE34" s="23"/>
      <c r="AF34" s="24">
        <f t="shared" si="0"/>
        <v>0</v>
      </c>
      <c r="AG34" s="26">
        <f t="shared" si="1"/>
        <v>0</v>
      </c>
      <c r="AH34" s="90">
        <v>0.2</v>
      </c>
      <c r="AI34" s="23"/>
      <c r="AJ34" s="24">
        <f t="shared" si="2"/>
        <v>0</v>
      </c>
      <c r="AK34" s="26">
        <f t="shared" si="3"/>
        <v>0</v>
      </c>
      <c r="AL34" s="90">
        <v>0.2</v>
      </c>
      <c r="AM34" s="23"/>
      <c r="AN34" s="24">
        <f t="shared" si="4"/>
        <v>0</v>
      </c>
      <c r="AO34" s="26">
        <f t="shared" si="5"/>
        <v>0</v>
      </c>
      <c r="AP34" s="61">
        <f t="shared" si="10"/>
        <v>0.16</v>
      </c>
      <c r="AQ34" s="25" t="str">
        <f t="shared" si="6"/>
        <v/>
      </c>
      <c r="AR34" s="26" t="str">
        <f t="shared" si="7"/>
        <v/>
      </c>
    </row>
    <row r="35" spans="1:44" ht="74.650000000000006" customHeight="1" x14ac:dyDescent="0.25">
      <c r="A35" s="27" t="s">
        <v>119</v>
      </c>
      <c r="B35" s="7">
        <v>2024</v>
      </c>
      <c r="C35" s="28" t="s">
        <v>120</v>
      </c>
      <c r="D35" s="28" t="s">
        <v>25</v>
      </c>
      <c r="E35" s="7" t="s">
        <v>122</v>
      </c>
      <c r="F35" s="7" t="s">
        <v>1001</v>
      </c>
      <c r="G35" s="7" t="s">
        <v>831</v>
      </c>
      <c r="H35" s="7" t="s">
        <v>157</v>
      </c>
      <c r="I35" s="7" t="s">
        <v>304</v>
      </c>
      <c r="J35" s="7" t="s">
        <v>461</v>
      </c>
      <c r="K35" s="7" t="s">
        <v>980</v>
      </c>
      <c r="L35" s="7" t="s">
        <v>617</v>
      </c>
      <c r="M35" s="7" t="s">
        <v>739</v>
      </c>
      <c r="N35" s="29" t="s">
        <v>35</v>
      </c>
      <c r="O35" s="29" t="s">
        <v>6</v>
      </c>
      <c r="P35" s="50">
        <v>0</v>
      </c>
      <c r="Q35" s="29">
        <v>2023</v>
      </c>
      <c r="R35" s="30" t="s">
        <v>772</v>
      </c>
      <c r="S35" s="29" t="s">
        <v>11</v>
      </c>
      <c r="T35" s="45">
        <v>0</v>
      </c>
      <c r="U35" s="45">
        <v>0</v>
      </c>
      <c r="V35" s="52">
        <v>1</v>
      </c>
      <c r="W35" s="52">
        <v>1</v>
      </c>
      <c r="X35" s="52"/>
      <c r="Y35" s="29" t="s">
        <v>827</v>
      </c>
      <c r="Z35" s="35">
        <v>0</v>
      </c>
      <c r="AA35" s="61">
        <v>0</v>
      </c>
      <c r="AB35" s="24">
        <f t="shared" si="8"/>
        <v>0</v>
      </c>
      <c r="AC35" s="26">
        <f t="shared" si="9"/>
        <v>0</v>
      </c>
      <c r="AD35" s="93"/>
      <c r="AE35" s="23"/>
      <c r="AF35" s="24">
        <f t="shared" si="0"/>
        <v>0</v>
      </c>
      <c r="AG35" s="26">
        <f t="shared" si="1"/>
        <v>0</v>
      </c>
      <c r="AH35" s="93"/>
      <c r="AI35" s="23"/>
      <c r="AJ35" s="24">
        <f t="shared" si="2"/>
        <v>0</v>
      </c>
      <c r="AK35" s="26">
        <f t="shared" si="3"/>
        <v>0</v>
      </c>
      <c r="AL35" s="90">
        <v>1</v>
      </c>
      <c r="AM35" s="23"/>
      <c r="AN35" s="24">
        <f t="shared" si="4"/>
        <v>0</v>
      </c>
      <c r="AO35" s="26">
        <f t="shared" si="5"/>
        <v>0</v>
      </c>
      <c r="AP35" s="61">
        <f t="shared" si="10"/>
        <v>0</v>
      </c>
      <c r="AQ35" s="25">
        <f t="shared" si="6"/>
        <v>0</v>
      </c>
      <c r="AR35" s="26">
        <f t="shared" si="7"/>
        <v>0</v>
      </c>
    </row>
    <row r="36" spans="1:44" ht="74.650000000000006" customHeight="1" x14ac:dyDescent="0.25">
      <c r="A36" s="27" t="s">
        <v>119</v>
      </c>
      <c r="B36" s="7">
        <v>2024</v>
      </c>
      <c r="C36" s="28" t="s">
        <v>120</v>
      </c>
      <c r="D36" s="28" t="s">
        <v>25</v>
      </c>
      <c r="E36" s="7" t="s">
        <v>122</v>
      </c>
      <c r="F36" s="7" t="s">
        <v>1003</v>
      </c>
      <c r="G36" s="7" t="s">
        <v>831</v>
      </c>
      <c r="H36" s="7" t="s">
        <v>158</v>
      </c>
      <c r="I36" s="7" t="s">
        <v>305</v>
      </c>
      <c r="J36" s="7" t="s">
        <v>462</v>
      </c>
      <c r="K36" s="7" t="s">
        <v>981</v>
      </c>
      <c r="L36" s="7" t="s">
        <v>618</v>
      </c>
      <c r="M36" s="7" t="s">
        <v>739</v>
      </c>
      <c r="N36" s="29" t="s">
        <v>35</v>
      </c>
      <c r="O36" s="29" t="s">
        <v>6</v>
      </c>
      <c r="P36" s="50">
        <v>1</v>
      </c>
      <c r="Q36" s="29">
        <v>2023</v>
      </c>
      <c r="R36" s="30" t="s">
        <v>773</v>
      </c>
      <c r="S36" s="29" t="s">
        <v>11</v>
      </c>
      <c r="T36" s="45">
        <v>0</v>
      </c>
      <c r="U36" s="45">
        <v>0</v>
      </c>
      <c r="V36" s="52">
        <v>1</v>
      </c>
      <c r="W36" s="52">
        <v>1</v>
      </c>
      <c r="X36" s="52"/>
      <c r="Y36" s="29" t="s">
        <v>828</v>
      </c>
      <c r="Z36" s="35">
        <v>0</v>
      </c>
      <c r="AA36" s="61">
        <v>0</v>
      </c>
      <c r="AB36" s="24">
        <f t="shared" si="8"/>
        <v>0</v>
      </c>
      <c r="AC36" s="26">
        <f t="shared" si="9"/>
        <v>0</v>
      </c>
      <c r="AD36" s="93"/>
      <c r="AE36" s="23"/>
      <c r="AF36" s="24">
        <f t="shared" si="0"/>
        <v>0</v>
      </c>
      <c r="AG36" s="26">
        <f t="shared" si="1"/>
        <v>0</v>
      </c>
      <c r="AH36" s="93"/>
      <c r="AI36" s="23"/>
      <c r="AJ36" s="24">
        <f t="shared" si="2"/>
        <v>0</v>
      </c>
      <c r="AK36" s="26">
        <f t="shared" si="3"/>
        <v>0</v>
      </c>
      <c r="AL36" s="90">
        <v>1</v>
      </c>
      <c r="AM36" s="23"/>
      <c r="AN36" s="24">
        <f t="shared" si="4"/>
        <v>0</v>
      </c>
      <c r="AO36" s="26">
        <f t="shared" si="5"/>
        <v>0</v>
      </c>
      <c r="AP36" s="61">
        <f t="shared" si="10"/>
        <v>0</v>
      </c>
      <c r="AQ36" s="25">
        <f t="shared" si="6"/>
        <v>0</v>
      </c>
      <c r="AR36" s="26">
        <f t="shared" si="7"/>
        <v>0</v>
      </c>
    </row>
    <row r="37" spans="1:44" ht="74.650000000000006" customHeight="1" x14ac:dyDescent="0.25">
      <c r="A37" s="27" t="s">
        <v>119</v>
      </c>
      <c r="B37" s="7">
        <v>2024</v>
      </c>
      <c r="C37" s="28" t="s">
        <v>120</v>
      </c>
      <c r="D37" s="28" t="s">
        <v>25</v>
      </c>
      <c r="E37" s="7" t="s">
        <v>122</v>
      </c>
      <c r="F37" s="7" t="s">
        <v>1003</v>
      </c>
      <c r="G37" s="7" t="s">
        <v>831</v>
      </c>
      <c r="H37" s="7" t="s">
        <v>159</v>
      </c>
      <c r="I37" s="7" t="s">
        <v>306</v>
      </c>
      <c r="J37" s="7" t="s">
        <v>463</v>
      </c>
      <c r="K37" s="7" t="s">
        <v>982</v>
      </c>
      <c r="L37" s="7" t="s">
        <v>619</v>
      </c>
      <c r="M37" s="7" t="s">
        <v>739</v>
      </c>
      <c r="N37" s="29" t="s">
        <v>35</v>
      </c>
      <c r="O37" s="29" t="s">
        <v>6</v>
      </c>
      <c r="P37" s="50">
        <v>1</v>
      </c>
      <c r="Q37" s="29">
        <v>2023</v>
      </c>
      <c r="R37" s="30" t="s">
        <v>774</v>
      </c>
      <c r="S37" s="29" t="s">
        <v>11</v>
      </c>
      <c r="T37" s="45">
        <v>0</v>
      </c>
      <c r="U37" s="31">
        <v>0</v>
      </c>
      <c r="V37" s="52">
        <v>1</v>
      </c>
      <c r="W37" s="52">
        <v>1</v>
      </c>
      <c r="X37" s="52"/>
      <c r="Y37" s="29" t="s">
        <v>829</v>
      </c>
      <c r="Z37" s="35">
        <v>0</v>
      </c>
      <c r="AA37" s="61">
        <v>0</v>
      </c>
      <c r="AB37" s="24">
        <f t="shared" si="8"/>
        <v>0</v>
      </c>
      <c r="AC37" s="26">
        <f t="shared" si="9"/>
        <v>0</v>
      </c>
      <c r="AD37" s="93"/>
      <c r="AE37" s="23"/>
      <c r="AF37" s="24">
        <f t="shared" si="0"/>
        <v>0</v>
      </c>
      <c r="AG37" s="26">
        <f t="shared" si="1"/>
        <v>0</v>
      </c>
      <c r="AH37" s="93"/>
      <c r="AI37" s="23"/>
      <c r="AJ37" s="24">
        <f t="shared" si="2"/>
        <v>0</v>
      </c>
      <c r="AK37" s="26">
        <f t="shared" si="3"/>
        <v>0</v>
      </c>
      <c r="AL37" s="90">
        <v>1</v>
      </c>
      <c r="AM37" s="23"/>
      <c r="AN37" s="24">
        <f t="shared" si="4"/>
        <v>0</v>
      </c>
      <c r="AO37" s="26">
        <f t="shared" si="5"/>
        <v>0</v>
      </c>
      <c r="AP37" s="61">
        <f t="shared" si="10"/>
        <v>0</v>
      </c>
      <c r="AQ37" s="25">
        <f t="shared" si="6"/>
        <v>0</v>
      </c>
      <c r="AR37" s="26">
        <f t="shared" si="7"/>
        <v>0</v>
      </c>
    </row>
    <row r="38" spans="1:44" ht="74.650000000000006" customHeight="1" x14ac:dyDescent="0.25">
      <c r="A38" s="27" t="s">
        <v>119</v>
      </c>
      <c r="B38" s="7">
        <v>2024</v>
      </c>
      <c r="C38" s="28" t="s">
        <v>120</v>
      </c>
      <c r="D38" s="28" t="s">
        <v>25</v>
      </c>
      <c r="E38" s="7" t="s">
        <v>122</v>
      </c>
      <c r="F38" s="7" t="s">
        <v>1003</v>
      </c>
      <c r="G38" s="7" t="s">
        <v>831</v>
      </c>
      <c r="H38" s="7" t="s">
        <v>160</v>
      </c>
      <c r="I38" s="7" t="s">
        <v>307</v>
      </c>
      <c r="J38" s="7" t="s">
        <v>464</v>
      </c>
      <c r="K38" s="7" t="s">
        <v>983</v>
      </c>
      <c r="L38" s="7" t="s">
        <v>620</v>
      </c>
      <c r="M38" s="7" t="s">
        <v>739</v>
      </c>
      <c r="N38" s="29" t="s">
        <v>35</v>
      </c>
      <c r="O38" s="29" t="s">
        <v>6</v>
      </c>
      <c r="P38" s="50">
        <v>0</v>
      </c>
      <c r="Q38" s="29">
        <v>2023</v>
      </c>
      <c r="R38" s="30" t="s">
        <v>775</v>
      </c>
      <c r="S38" s="29" t="s">
        <v>11</v>
      </c>
      <c r="T38" s="45">
        <v>0</v>
      </c>
      <c r="U38" s="45">
        <v>0</v>
      </c>
      <c r="V38" s="52">
        <v>1</v>
      </c>
      <c r="W38" s="52">
        <v>1</v>
      </c>
      <c r="X38" s="52"/>
      <c r="Y38" s="29" t="s">
        <v>829</v>
      </c>
      <c r="Z38" s="35">
        <v>0</v>
      </c>
      <c r="AA38" s="61">
        <v>0</v>
      </c>
      <c r="AB38" s="24">
        <f t="shared" si="8"/>
        <v>0</v>
      </c>
      <c r="AC38" s="26">
        <f t="shared" si="9"/>
        <v>0</v>
      </c>
      <c r="AD38" s="93"/>
      <c r="AE38" s="23"/>
      <c r="AF38" s="24">
        <f t="shared" si="0"/>
        <v>0</v>
      </c>
      <c r="AG38" s="26">
        <f t="shared" si="1"/>
        <v>0</v>
      </c>
      <c r="AH38" s="93"/>
      <c r="AI38" s="23"/>
      <c r="AJ38" s="24">
        <f t="shared" si="2"/>
        <v>0</v>
      </c>
      <c r="AK38" s="26">
        <f t="shared" si="3"/>
        <v>0</v>
      </c>
      <c r="AL38" s="90">
        <v>1</v>
      </c>
      <c r="AM38" s="23"/>
      <c r="AN38" s="24">
        <f t="shared" si="4"/>
        <v>0</v>
      </c>
      <c r="AO38" s="26">
        <f t="shared" si="5"/>
        <v>0</v>
      </c>
      <c r="AP38" s="61">
        <f t="shared" si="10"/>
        <v>0</v>
      </c>
      <c r="AQ38" s="25">
        <f t="shared" si="6"/>
        <v>0</v>
      </c>
      <c r="AR38" s="26">
        <f t="shared" si="7"/>
        <v>0</v>
      </c>
    </row>
    <row r="39" spans="1:44" ht="74.650000000000006" customHeight="1" x14ac:dyDescent="0.25">
      <c r="A39" s="27" t="s">
        <v>119</v>
      </c>
      <c r="B39" s="7">
        <v>2024</v>
      </c>
      <c r="C39" s="28" t="s">
        <v>120</v>
      </c>
      <c r="D39" s="28" t="s">
        <v>25</v>
      </c>
      <c r="E39" s="7" t="s">
        <v>122</v>
      </c>
      <c r="F39" s="7" t="s">
        <v>1004</v>
      </c>
      <c r="G39" s="7" t="s">
        <v>843</v>
      </c>
      <c r="H39" s="7" t="s">
        <v>161</v>
      </c>
      <c r="I39" s="7" t="s">
        <v>308</v>
      </c>
      <c r="J39" s="7" t="s">
        <v>465</v>
      </c>
      <c r="K39" s="7" t="s">
        <v>872</v>
      </c>
      <c r="L39" s="7" t="s">
        <v>621</v>
      </c>
      <c r="M39" s="7" t="s">
        <v>26</v>
      </c>
      <c r="N39" s="29" t="s">
        <v>35</v>
      </c>
      <c r="O39" s="29" t="s">
        <v>6</v>
      </c>
      <c r="P39" s="51">
        <v>0.67</v>
      </c>
      <c r="Q39" s="29">
        <v>2023</v>
      </c>
      <c r="R39" s="30" t="s">
        <v>776</v>
      </c>
      <c r="S39" s="29" t="s">
        <v>11</v>
      </c>
      <c r="T39" s="31">
        <v>0.6</v>
      </c>
      <c r="U39" s="31">
        <v>0.79</v>
      </c>
      <c r="V39" s="47">
        <v>0.8</v>
      </c>
      <c r="W39" s="47">
        <v>0.8</v>
      </c>
      <c r="X39" s="47"/>
      <c r="Y39" s="29" t="s">
        <v>65</v>
      </c>
      <c r="Z39" s="35">
        <v>0</v>
      </c>
      <c r="AA39" s="61">
        <v>0</v>
      </c>
      <c r="AB39" s="24">
        <f t="shared" si="8"/>
        <v>0</v>
      </c>
      <c r="AC39" s="26">
        <f t="shared" si="9"/>
        <v>0</v>
      </c>
      <c r="AD39" s="93"/>
      <c r="AE39" s="23"/>
      <c r="AF39" s="24">
        <f t="shared" si="0"/>
        <v>0</v>
      </c>
      <c r="AG39" s="26">
        <f t="shared" si="1"/>
        <v>0</v>
      </c>
      <c r="AH39" s="93"/>
      <c r="AI39" s="23"/>
      <c r="AJ39" s="24">
        <f t="shared" si="2"/>
        <v>0</v>
      </c>
      <c r="AK39" s="26">
        <f t="shared" si="3"/>
        <v>0</v>
      </c>
      <c r="AL39" s="90">
        <v>0.8</v>
      </c>
      <c r="AM39" s="23"/>
      <c r="AN39" s="24">
        <f t="shared" si="4"/>
        <v>0</v>
      </c>
      <c r="AO39" s="26">
        <f t="shared" si="5"/>
        <v>0</v>
      </c>
      <c r="AP39" s="61">
        <f t="shared" si="10"/>
        <v>0</v>
      </c>
      <c r="AQ39" s="25">
        <f t="shared" si="6"/>
        <v>0</v>
      </c>
      <c r="AR39" s="26">
        <f t="shared" si="7"/>
        <v>0</v>
      </c>
    </row>
    <row r="40" spans="1:44" ht="115.5" hidden="1" x14ac:dyDescent="0.25">
      <c r="A40" s="27" t="s">
        <v>119</v>
      </c>
      <c r="B40" s="7">
        <v>2024</v>
      </c>
      <c r="C40" s="28" t="s">
        <v>120</v>
      </c>
      <c r="D40" s="28" t="s">
        <v>25</v>
      </c>
      <c r="E40" s="7" t="s">
        <v>122</v>
      </c>
      <c r="F40" s="7" t="s">
        <v>1004</v>
      </c>
      <c r="G40" s="7" t="s">
        <v>831</v>
      </c>
      <c r="H40" s="7" t="s">
        <v>162</v>
      </c>
      <c r="I40" s="7" t="s">
        <v>309</v>
      </c>
      <c r="J40" s="7" t="s">
        <v>466</v>
      </c>
      <c r="K40" s="7" t="s">
        <v>873</v>
      </c>
      <c r="L40" s="7" t="s">
        <v>622</v>
      </c>
      <c r="M40" s="7" t="s">
        <v>26</v>
      </c>
      <c r="N40" s="29" t="s">
        <v>35</v>
      </c>
      <c r="O40" s="29" t="s">
        <v>744</v>
      </c>
      <c r="P40" s="51">
        <v>1</v>
      </c>
      <c r="Q40" s="29">
        <v>2023</v>
      </c>
      <c r="R40" s="30" t="s">
        <v>777</v>
      </c>
      <c r="S40" s="29" t="s">
        <v>11</v>
      </c>
      <c r="T40" s="31">
        <v>0.6</v>
      </c>
      <c r="U40" s="31">
        <v>0.89</v>
      </c>
      <c r="V40" s="47">
        <v>1</v>
      </c>
      <c r="W40" s="47">
        <v>1</v>
      </c>
      <c r="X40" s="47"/>
      <c r="Y40" s="29" t="s">
        <v>65</v>
      </c>
      <c r="Z40" s="35">
        <v>0.3</v>
      </c>
      <c r="AA40" s="61">
        <v>0.3</v>
      </c>
      <c r="AB40" s="24">
        <f t="shared" ref="AB40:AB103" si="11">IF(AA40=0,0,IFERROR(AA40/Z40,""))</f>
        <v>1</v>
      </c>
      <c r="AC40" s="26" t="str">
        <f t="shared" si="9"/>
        <v>Verde</v>
      </c>
      <c r="AD40" s="90">
        <v>0.3</v>
      </c>
      <c r="AE40" s="23"/>
      <c r="AF40" s="24">
        <f t="shared" ref="AF40:AF101" si="12">IF(AE40=0,0,IFERROR(AE40/AD40,""))</f>
        <v>0</v>
      </c>
      <c r="AG40" s="26">
        <f t="shared" si="1"/>
        <v>0</v>
      </c>
      <c r="AH40" s="90">
        <v>0.3</v>
      </c>
      <c r="AI40" s="23"/>
      <c r="AJ40" s="24">
        <f t="shared" ref="AJ40:AJ101" si="13">IF(AI40=0,0,IFERROR(AI40/AH40,""))</f>
        <v>0</v>
      </c>
      <c r="AK40" s="26">
        <f t="shared" si="3"/>
        <v>0</v>
      </c>
      <c r="AL40" s="90">
        <v>0.1</v>
      </c>
      <c r="AM40" s="23"/>
      <c r="AN40" s="24">
        <f t="shared" ref="AN40:AN103" si="14">IF(AM40=0,0,IFERROR(AM40/AL40,""))</f>
        <v>0</v>
      </c>
      <c r="AO40" s="26">
        <f t="shared" si="5"/>
        <v>0</v>
      </c>
      <c r="AP40" s="61">
        <f t="shared" si="10"/>
        <v>0.3</v>
      </c>
      <c r="AQ40" s="25" t="str">
        <f t="shared" si="6"/>
        <v/>
      </c>
      <c r="AR40" s="26" t="str">
        <f t="shared" si="7"/>
        <v/>
      </c>
    </row>
    <row r="41" spans="1:44" ht="132" hidden="1" x14ac:dyDescent="0.25">
      <c r="A41" s="27" t="s">
        <v>119</v>
      </c>
      <c r="B41" s="7">
        <v>2024</v>
      </c>
      <c r="C41" s="28" t="s">
        <v>120</v>
      </c>
      <c r="D41" s="28" t="s">
        <v>25</v>
      </c>
      <c r="E41" s="7" t="s">
        <v>122</v>
      </c>
      <c r="F41" s="7" t="s">
        <v>1004</v>
      </c>
      <c r="G41" s="7" t="s">
        <v>831</v>
      </c>
      <c r="H41" s="7" t="s">
        <v>163</v>
      </c>
      <c r="I41" s="7" t="s">
        <v>310</v>
      </c>
      <c r="J41" s="7" t="s">
        <v>467</v>
      </c>
      <c r="K41" s="7" t="s">
        <v>874</v>
      </c>
      <c r="L41" s="7" t="s">
        <v>623</v>
      </c>
      <c r="M41" s="7" t="s">
        <v>26</v>
      </c>
      <c r="N41" s="29" t="s">
        <v>35</v>
      </c>
      <c r="O41" s="29" t="s">
        <v>744</v>
      </c>
      <c r="P41" s="51">
        <v>1</v>
      </c>
      <c r="Q41" s="29">
        <v>2023</v>
      </c>
      <c r="R41" s="30" t="s">
        <v>777</v>
      </c>
      <c r="S41" s="29" t="s">
        <v>11</v>
      </c>
      <c r="T41" s="31">
        <v>0.6</v>
      </c>
      <c r="U41" s="31">
        <v>0.8</v>
      </c>
      <c r="V41" s="47">
        <v>1</v>
      </c>
      <c r="W41" s="47">
        <v>1</v>
      </c>
      <c r="X41" s="47"/>
      <c r="Y41" s="29" t="s">
        <v>65</v>
      </c>
      <c r="Z41" s="35">
        <v>0.25</v>
      </c>
      <c r="AA41" s="61">
        <v>0.23</v>
      </c>
      <c r="AB41" s="24">
        <f t="shared" si="11"/>
        <v>0.92</v>
      </c>
      <c r="AC41" s="26" t="str">
        <f t="shared" si="9"/>
        <v>Verde</v>
      </c>
      <c r="AD41" s="90">
        <v>0.25</v>
      </c>
      <c r="AE41" s="23"/>
      <c r="AF41" s="24">
        <f t="shared" si="12"/>
        <v>0</v>
      </c>
      <c r="AG41" s="26">
        <f t="shared" si="1"/>
        <v>0</v>
      </c>
      <c r="AH41" s="90">
        <v>0.25</v>
      </c>
      <c r="AI41" s="23"/>
      <c r="AJ41" s="24">
        <f t="shared" si="13"/>
        <v>0</v>
      </c>
      <c r="AK41" s="26">
        <f t="shared" si="3"/>
        <v>0</v>
      </c>
      <c r="AL41" s="90">
        <v>0.25</v>
      </c>
      <c r="AM41" s="23"/>
      <c r="AN41" s="24">
        <f t="shared" si="14"/>
        <v>0</v>
      </c>
      <c r="AO41" s="26">
        <f t="shared" si="5"/>
        <v>0</v>
      </c>
      <c r="AP41" s="61">
        <f t="shared" si="10"/>
        <v>0.23</v>
      </c>
      <c r="AQ41" s="25" t="str">
        <f t="shared" si="6"/>
        <v/>
      </c>
      <c r="AR41" s="26" t="str">
        <f t="shared" si="7"/>
        <v/>
      </c>
    </row>
    <row r="42" spans="1:44" ht="115.5" hidden="1" x14ac:dyDescent="0.25">
      <c r="A42" s="27" t="s">
        <v>119</v>
      </c>
      <c r="B42" s="7">
        <v>2024</v>
      </c>
      <c r="C42" s="28" t="s">
        <v>120</v>
      </c>
      <c r="D42" s="28" t="s">
        <v>25</v>
      </c>
      <c r="E42" s="7" t="s">
        <v>122</v>
      </c>
      <c r="F42" s="7" t="s">
        <v>1004</v>
      </c>
      <c r="G42" s="7" t="s">
        <v>831</v>
      </c>
      <c r="H42" s="7" t="s">
        <v>164</v>
      </c>
      <c r="I42" s="7" t="s">
        <v>311</v>
      </c>
      <c r="J42" s="7" t="s">
        <v>468</v>
      </c>
      <c r="K42" s="7" t="s">
        <v>875</v>
      </c>
      <c r="L42" s="7" t="s">
        <v>624</v>
      </c>
      <c r="M42" s="7" t="s">
        <v>26</v>
      </c>
      <c r="N42" s="29" t="s">
        <v>35</v>
      </c>
      <c r="O42" s="29" t="s">
        <v>744</v>
      </c>
      <c r="P42" s="51">
        <v>1</v>
      </c>
      <c r="Q42" s="29">
        <v>2023</v>
      </c>
      <c r="R42" s="30" t="s">
        <v>777</v>
      </c>
      <c r="S42" s="29" t="s">
        <v>11</v>
      </c>
      <c r="T42" s="31">
        <v>0.6</v>
      </c>
      <c r="U42" s="31">
        <v>0.8</v>
      </c>
      <c r="V42" s="31">
        <v>1</v>
      </c>
      <c r="W42" s="47">
        <v>1</v>
      </c>
      <c r="X42" s="47"/>
      <c r="Y42" s="29" t="s">
        <v>65</v>
      </c>
      <c r="Z42" s="35">
        <v>0.25</v>
      </c>
      <c r="AA42" s="61">
        <v>0.25</v>
      </c>
      <c r="AB42" s="24">
        <f t="shared" si="11"/>
        <v>1</v>
      </c>
      <c r="AC42" s="26" t="str">
        <f t="shared" si="9"/>
        <v>Verde</v>
      </c>
      <c r="AD42" s="90">
        <v>0.25</v>
      </c>
      <c r="AE42" s="23"/>
      <c r="AF42" s="24">
        <f t="shared" ref="AF42" si="15">IF(AE42=0,0,IFERROR(AE42/AD42,""))</f>
        <v>0</v>
      </c>
      <c r="AG42" s="26">
        <f t="shared" ref="AG42" si="16">IF(AF42="","",IF(AF42&gt;1.3,"Rojo",IF($S42="Ascendente",IF(AND(AF42=0,AF42=0),0,IF(AND(AF42&lt;=$T42,AF42&gt;0),"Rojo",IF(AND(AF42&gt;$T42,AF42&lt;=$U42),"Amarillo",IF(AND(AF42&gt;$U42,AF42&lt;=$V42),"Verde")))),IF($S42="Descendente",IF(AND(AF42&gt;=$V42,AF42&lt;$U42),"Verde",IF(AND(AF42&gt;=$U42,AF42&lt;$T42),"Amarillo",IF(AND(AF42&gt;=$T42,AF42&gt;1.3),"Rojo",0)))))))</f>
        <v>0</v>
      </c>
      <c r="AH42" s="90">
        <v>0.25</v>
      </c>
      <c r="AI42" s="23"/>
      <c r="AJ42" s="24">
        <f t="shared" ref="AJ42" si="17">IF(AI42=0,0,IFERROR(AI42/AH42,""))</f>
        <v>0</v>
      </c>
      <c r="AK42" s="26">
        <f t="shared" ref="AK42" si="18">IF(AJ42="","",IF(AJ42&gt;1.3,"Rojo",IF($S42="Ascendente",IF(AND(AJ42=0,AJ42=0),0,IF(AND(AJ42&lt;=$T42,AJ42&gt;0),"Rojo",IF(AND(AJ42&gt;$T42,AJ42&lt;=$U42),"Amarillo",IF(AND(AJ42&gt;$U42,AJ42&lt;=$V42),"Verde")))),IF($S42="Descendente",IF(AND(AJ42&gt;=$V42,AJ42&lt;$U42),"Verde",IF(AND(AJ42&gt;=$U42,AJ42&lt;$T42),"Amarillo",IF(AND(AJ42&gt;=$T42,AJ42&gt;1.3),"Rojo",0)))))))</f>
        <v>0</v>
      </c>
      <c r="AL42" s="90">
        <v>0.25</v>
      </c>
      <c r="AM42" s="23"/>
      <c r="AN42" s="24">
        <f t="shared" si="14"/>
        <v>0</v>
      </c>
      <c r="AO42" s="26">
        <f t="shared" si="5"/>
        <v>0</v>
      </c>
      <c r="AP42" s="61">
        <f t="shared" si="10"/>
        <v>0.25</v>
      </c>
      <c r="AQ42" s="25" t="str">
        <f t="shared" si="6"/>
        <v/>
      </c>
      <c r="AR42" s="26" t="str">
        <f t="shared" si="7"/>
        <v/>
      </c>
    </row>
    <row r="43" spans="1:44" ht="132" x14ac:dyDescent="0.25">
      <c r="A43" s="27" t="s">
        <v>119</v>
      </c>
      <c r="B43" s="7">
        <v>2024</v>
      </c>
      <c r="C43" s="28" t="s">
        <v>120</v>
      </c>
      <c r="D43" s="28" t="s">
        <v>25</v>
      </c>
      <c r="E43" s="7" t="s">
        <v>122</v>
      </c>
      <c r="F43" s="7" t="s">
        <v>1002</v>
      </c>
      <c r="G43" s="7" t="s">
        <v>843</v>
      </c>
      <c r="H43" s="7" t="s">
        <v>165</v>
      </c>
      <c r="I43" s="7" t="s">
        <v>312</v>
      </c>
      <c r="J43" s="7" t="s">
        <v>469</v>
      </c>
      <c r="K43" s="7" t="s">
        <v>876</v>
      </c>
      <c r="L43" s="7" t="s">
        <v>625</v>
      </c>
      <c r="M43" s="7" t="s">
        <v>26</v>
      </c>
      <c r="N43" s="29" t="s">
        <v>35</v>
      </c>
      <c r="O43" s="29" t="s">
        <v>6</v>
      </c>
      <c r="P43" s="51">
        <v>0.41</v>
      </c>
      <c r="Q43" s="29">
        <v>2023</v>
      </c>
      <c r="R43" s="30" t="s">
        <v>778</v>
      </c>
      <c r="S43" s="29" t="s">
        <v>11</v>
      </c>
      <c r="T43" s="31">
        <v>0.35</v>
      </c>
      <c r="U43" s="31">
        <v>0.41710000000000003</v>
      </c>
      <c r="V43" s="31">
        <v>0.41710000000000003</v>
      </c>
      <c r="W43" s="47">
        <v>0.45</v>
      </c>
      <c r="X43" s="47"/>
      <c r="Y43" s="29" t="s">
        <v>65</v>
      </c>
      <c r="Z43" s="35">
        <v>0</v>
      </c>
      <c r="AA43" s="61">
        <v>0</v>
      </c>
      <c r="AB43" s="24">
        <f t="shared" si="11"/>
        <v>0</v>
      </c>
      <c r="AC43" s="26">
        <f t="shared" si="9"/>
        <v>0</v>
      </c>
      <c r="AD43" s="93"/>
      <c r="AE43" s="23"/>
      <c r="AF43" s="24">
        <f t="shared" si="12"/>
        <v>0</v>
      </c>
      <c r="AG43" s="26">
        <f t="shared" si="1"/>
        <v>0</v>
      </c>
      <c r="AH43" s="93"/>
      <c r="AI43" s="23"/>
      <c r="AJ43" s="24">
        <f t="shared" si="13"/>
        <v>0</v>
      </c>
      <c r="AK43" s="26">
        <f t="shared" si="3"/>
        <v>0</v>
      </c>
      <c r="AL43" s="90">
        <v>0.45</v>
      </c>
      <c r="AM43" s="23"/>
      <c r="AN43" s="24">
        <f t="shared" si="14"/>
        <v>0</v>
      </c>
      <c r="AO43" s="26">
        <f t="shared" si="5"/>
        <v>0</v>
      </c>
      <c r="AP43" s="61">
        <f t="shared" si="10"/>
        <v>0</v>
      </c>
      <c r="AQ43" s="25">
        <f t="shared" si="6"/>
        <v>0</v>
      </c>
      <c r="AR43" s="26">
        <f t="shared" si="7"/>
        <v>0</v>
      </c>
    </row>
    <row r="44" spans="1:44" ht="165" hidden="1" x14ac:dyDescent="0.25">
      <c r="A44" s="27" t="s">
        <v>119</v>
      </c>
      <c r="B44" s="7">
        <v>2024</v>
      </c>
      <c r="C44" s="28" t="s">
        <v>120</v>
      </c>
      <c r="D44" s="28" t="s">
        <v>25</v>
      </c>
      <c r="E44" s="7" t="s">
        <v>122</v>
      </c>
      <c r="F44" s="7" t="s">
        <v>1002</v>
      </c>
      <c r="G44" s="7" t="s">
        <v>831</v>
      </c>
      <c r="H44" s="7" t="s">
        <v>166</v>
      </c>
      <c r="I44" s="7" t="s">
        <v>313</v>
      </c>
      <c r="J44" s="7" t="s">
        <v>470</v>
      </c>
      <c r="K44" s="7" t="s">
        <v>877</v>
      </c>
      <c r="L44" s="7" t="s">
        <v>626</v>
      </c>
      <c r="M44" s="7" t="s">
        <v>26</v>
      </c>
      <c r="N44" s="29" t="s">
        <v>741</v>
      </c>
      <c r="O44" s="29" t="s">
        <v>746</v>
      </c>
      <c r="P44" s="50">
        <v>0</v>
      </c>
      <c r="Q44" s="29">
        <v>2023</v>
      </c>
      <c r="R44" s="30" t="s">
        <v>777</v>
      </c>
      <c r="S44" s="62" t="s">
        <v>11</v>
      </c>
      <c r="T44" s="66">
        <v>59</v>
      </c>
      <c r="U44" s="66">
        <v>60</v>
      </c>
      <c r="V44" s="68">
        <v>100</v>
      </c>
      <c r="W44" s="69">
        <v>100</v>
      </c>
      <c r="X44" s="69">
        <v>0</v>
      </c>
      <c r="Y44" s="62" t="s">
        <v>830</v>
      </c>
      <c r="Z44" s="35">
        <v>0</v>
      </c>
      <c r="AA44" s="61">
        <v>0</v>
      </c>
      <c r="AB44" s="24">
        <f t="shared" si="11"/>
        <v>0</v>
      </c>
      <c r="AC44" s="26">
        <f t="shared" si="9"/>
        <v>0</v>
      </c>
      <c r="AD44" s="93">
        <v>50</v>
      </c>
      <c r="AE44" s="23"/>
      <c r="AF44" s="24">
        <f t="shared" si="12"/>
        <v>0</v>
      </c>
      <c r="AG44" s="26">
        <f t="shared" si="1"/>
        <v>0</v>
      </c>
      <c r="AH44" s="93"/>
      <c r="AI44" s="23"/>
      <c r="AJ44" s="24">
        <f t="shared" si="13"/>
        <v>0</v>
      </c>
      <c r="AK44" s="26">
        <f t="shared" si="3"/>
        <v>0</v>
      </c>
      <c r="AL44" s="93">
        <v>50</v>
      </c>
      <c r="AM44" s="23"/>
      <c r="AN44" s="24">
        <f t="shared" si="14"/>
        <v>0</v>
      </c>
      <c r="AO44" s="26">
        <f t="shared" si="5"/>
        <v>0</v>
      </c>
      <c r="AP44" s="61">
        <f t="shared" si="10"/>
        <v>0</v>
      </c>
      <c r="AQ44" s="25">
        <f t="shared" si="6"/>
        <v>0</v>
      </c>
      <c r="AR44" s="26">
        <f t="shared" si="7"/>
        <v>0</v>
      </c>
    </row>
    <row r="45" spans="1:44" ht="165" hidden="1" x14ac:dyDescent="0.25">
      <c r="A45" s="27" t="s">
        <v>119</v>
      </c>
      <c r="B45" s="7">
        <v>2024</v>
      </c>
      <c r="C45" s="28" t="s">
        <v>120</v>
      </c>
      <c r="D45" s="28" t="s">
        <v>25</v>
      </c>
      <c r="E45" s="7" t="s">
        <v>122</v>
      </c>
      <c r="F45" s="7" t="s">
        <v>1002</v>
      </c>
      <c r="G45" s="7" t="s">
        <v>831</v>
      </c>
      <c r="H45" s="7" t="s">
        <v>166</v>
      </c>
      <c r="I45" s="7" t="s">
        <v>314</v>
      </c>
      <c r="J45" s="7" t="s">
        <v>471</v>
      </c>
      <c r="K45" s="7" t="s">
        <v>878</v>
      </c>
      <c r="L45" s="7" t="s">
        <v>627</v>
      </c>
      <c r="M45" s="7" t="s">
        <v>26</v>
      </c>
      <c r="N45" s="29" t="s">
        <v>741</v>
      </c>
      <c r="O45" s="29" t="s">
        <v>746</v>
      </c>
      <c r="P45" s="50">
        <v>4000</v>
      </c>
      <c r="Q45" s="29">
        <v>2023</v>
      </c>
      <c r="R45" s="30" t="s">
        <v>777</v>
      </c>
      <c r="S45" s="29" t="s">
        <v>11</v>
      </c>
      <c r="T45" s="66">
        <v>5000</v>
      </c>
      <c r="U45" s="66">
        <v>4500</v>
      </c>
      <c r="V45" s="66">
        <v>4000</v>
      </c>
      <c r="W45" s="66">
        <v>4000</v>
      </c>
      <c r="X45" s="69"/>
      <c r="Y45" s="29" t="s">
        <v>830</v>
      </c>
      <c r="Z45" s="35">
        <v>0</v>
      </c>
      <c r="AA45" s="61">
        <v>0</v>
      </c>
      <c r="AB45" s="24">
        <f t="shared" si="11"/>
        <v>0</v>
      </c>
      <c r="AC45" s="26">
        <f t="shared" si="9"/>
        <v>0</v>
      </c>
      <c r="AD45" s="93">
        <v>4000</v>
      </c>
      <c r="AE45" s="23"/>
      <c r="AF45" s="24">
        <f t="shared" si="12"/>
        <v>0</v>
      </c>
      <c r="AG45" s="26">
        <f t="shared" si="1"/>
        <v>0</v>
      </c>
      <c r="AH45" s="93"/>
      <c r="AI45" s="23"/>
      <c r="AJ45" s="24">
        <f t="shared" si="13"/>
        <v>0</v>
      </c>
      <c r="AK45" s="26">
        <f t="shared" si="3"/>
        <v>0</v>
      </c>
      <c r="AL45" s="93"/>
      <c r="AM45" s="23"/>
      <c r="AN45" s="24">
        <f t="shared" si="14"/>
        <v>0</v>
      </c>
      <c r="AO45" s="26">
        <f t="shared" si="5"/>
        <v>0</v>
      </c>
      <c r="AP45" s="61">
        <f t="shared" si="10"/>
        <v>0</v>
      </c>
      <c r="AQ45" s="25">
        <f t="shared" si="6"/>
        <v>0</v>
      </c>
      <c r="AR45" s="26">
        <f t="shared" si="7"/>
        <v>0</v>
      </c>
    </row>
    <row r="46" spans="1:44" ht="181.5" hidden="1" x14ac:dyDescent="0.25">
      <c r="A46" s="27" t="s">
        <v>119</v>
      </c>
      <c r="B46" s="7">
        <v>2024</v>
      </c>
      <c r="C46" s="28" t="s">
        <v>120</v>
      </c>
      <c r="D46" s="28" t="s">
        <v>25</v>
      </c>
      <c r="E46" s="7" t="s">
        <v>122</v>
      </c>
      <c r="F46" s="7" t="s">
        <v>1002</v>
      </c>
      <c r="G46" s="7" t="s">
        <v>831</v>
      </c>
      <c r="H46" s="7" t="s">
        <v>166</v>
      </c>
      <c r="I46" s="7" t="s">
        <v>315</v>
      </c>
      <c r="J46" s="7" t="s">
        <v>472</v>
      </c>
      <c r="K46" s="7" t="s">
        <v>879</v>
      </c>
      <c r="L46" s="7" t="s">
        <v>628</v>
      </c>
      <c r="M46" s="7" t="s">
        <v>26</v>
      </c>
      <c r="N46" s="29" t="s">
        <v>741</v>
      </c>
      <c r="O46" s="29" t="s">
        <v>746</v>
      </c>
      <c r="P46" s="50">
        <v>0</v>
      </c>
      <c r="Q46" s="29">
        <v>2023</v>
      </c>
      <c r="R46" s="30" t="s">
        <v>777</v>
      </c>
      <c r="S46" s="29" t="s">
        <v>11</v>
      </c>
      <c r="T46" s="45">
        <v>2</v>
      </c>
      <c r="U46" s="31">
        <v>0.03</v>
      </c>
      <c r="V46" s="50">
        <v>4.8</v>
      </c>
      <c r="W46" s="49">
        <v>4.8</v>
      </c>
      <c r="X46" s="49"/>
      <c r="Y46" s="29" t="s">
        <v>830</v>
      </c>
      <c r="Z46" s="35">
        <v>0</v>
      </c>
      <c r="AA46" s="61">
        <v>0</v>
      </c>
      <c r="AB46" s="24">
        <f t="shared" si="11"/>
        <v>0</v>
      </c>
      <c r="AC46" s="26">
        <f t="shared" si="9"/>
        <v>0</v>
      </c>
      <c r="AD46" s="93"/>
      <c r="AE46" s="23"/>
      <c r="AF46" s="24">
        <f t="shared" si="12"/>
        <v>0</v>
      </c>
      <c r="AG46" s="26">
        <f t="shared" si="1"/>
        <v>0</v>
      </c>
      <c r="AH46" s="93">
        <v>4.8</v>
      </c>
      <c r="AI46" s="23"/>
      <c r="AJ46" s="24">
        <f t="shared" si="13"/>
        <v>0</v>
      </c>
      <c r="AK46" s="26">
        <f t="shared" si="3"/>
        <v>0</v>
      </c>
      <c r="AL46" s="93"/>
      <c r="AM46" s="23"/>
      <c r="AN46" s="24">
        <f t="shared" si="14"/>
        <v>0</v>
      </c>
      <c r="AO46" s="26">
        <f t="shared" si="5"/>
        <v>0</v>
      </c>
      <c r="AP46" s="61">
        <f t="shared" si="10"/>
        <v>0</v>
      </c>
      <c r="AQ46" s="25">
        <f t="shared" si="6"/>
        <v>0</v>
      </c>
      <c r="AR46" s="26">
        <f t="shared" si="7"/>
        <v>0</v>
      </c>
    </row>
    <row r="47" spans="1:44" ht="132" hidden="1" x14ac:dyDescent="0.25">
      <c r="A47" s="27" t="s">
        <v>119</v>
      </c>
      <c r="B47" s="7">
        <v>2024</v>
      </c>
      <c r="C47" s="28" t="s">
        <v>120</v>
      </c>
      <c r="D47" s="28" t="s">
        <v>25</v>
      </c>
      <c r="E47" s="7" t="s">
        <v>122</v>
      </c>
      <c r="F47" s="7" t="s">
        <v>1002</v>
      </c>
      <c r="G47" s="7" t="s">
        <v>831</v>
      </c>
      <c r="H47" s="7" t="s">
        <v>167</v>
      </c>
      <c r="I47" s="7" t="s">
        <v>316</v>
      </c>
      <c r="J47" s="7" t="s">
        <v>473</v>
      </c>
      <c r="K47" s="7" t="s">
        <v>880</v>
      </c>
      <c r="L47" s="7" t="s">
        <v>629</v>
      </c>
      <c r="M47" s="7" t="s">
        <v>26</v>
      </c>
      <c r="N47" s="29" t="s">
        <v>741</v>
      </c>
      <c r="O47" s="29" t="s">
        <v>746</v>
      </c>
      <c r="P47" s="50">
        <v>340</v>
      </c>
      <c r="Q47" s="29">
        <v>2023</v>
      </c>
      <c r="R47" s="30" t="s">
        <v>777</v>
      </c>
      <c r="S47" s="29" t="s">
        <v>11</v>
      </c>
      <c r="T47" s="45">
        <v>100</v>
      </c>
      <c r="U47" s="45">
        <v>200</v>
      </c>
      <c r="V47" s="50">
        <v>300</v>
      </c>
      <c r="W47" s="49">
        <v>300</v>
      </c>
      <c r="X47" s="49"/>
      <c r="Y47" s="29" t="s">
        <v>830</v>
      </c>
      <c r="Z47" s="35">
        <v>0</v>
      </c>
      <c r="AA47" s="61">
        <v>0</v>
      </c>
      <c r="AB47" s="24">
        <f t="shared" si="11"/>
        <v>0</v>
      </c>
      <c r="AC47" s="26">
        <f t="shared" si="9"/>
        <v>0</v>
      </c>
      <c r="AD47" s="93">
        <v>150</v>
      </c>
      <c r="AE47" s="23"/>
      <c r="AF47" s="24">
        <f t="shared" si="12"/>
        <v>0</v>
      </c>
      <c r="AG47" s="26">
        <f t="shared" si="1"/>
        <v>0</v>
      </c>
      <c r="AH47" s="93"/>
      <c r="AI47" s="23"/>
      <c r="AJ47" s="24">
        <f t="shared" si="13"/>
        <v>0</v>
      </c>
      <c r="AK47" s="26">
        <f t="shared" si="3"/>
        <v>0</v>
      </c>
      <c r="AL47" s="93">
        <v>150</v>
      </c>
      <c r="AM47" s="23"/>
      <c r="AN47" s="24">
        <f t="shared" si="14"/>
        <v>0</v>
      </c>
      <c r="AO47" s="26">
        <f t="shared" si="5"/>
        <v>0</v>
      </c>
      <c r="AP47" s="61">
        <f t="shared" si="10"/>
        <v>0</v>
      </c>
      <c r="AQ47" s="25">
        <f t="shared" si="6"/>
        <v>0</v>
      </c>
      <c r="AR47" s="26">
        <f t="shared" si="7"/>
        <v>0</v>
      </c>
    </row>
    <row r="48" spans="1:44" ht="165" hidden="1" x14ac:dyDescent="0.25">
      <c r="A48" s="27" t="s">
        <v>119</v>
      </c>
      <c r="B48" s="7">
        <v>2024</v>
      </c>
      <c r="C48" s="28" t="s">
        <v>120</v>
      </c>
      <c r="D48" s="28" t="s">
        <v>25</v>
      </c>
      <c r="E48" s="7" t="s">
        <v>122</v>
      </c>
      <c r="F48" s="7" t="s">
        <v>1002</v>
      </c>
      <c r="G48" s="7" t="s">
        <v>831</v>
      </c>
      <c r="H48" s="7" t="s">
        <v>168</v>
      </c>
      <c r="I48" s="7" t="s">
        <v>317</v>
      </c>
      <c r="J48" s="7" t="s">
        <v>474</v>
      </c>
      <c r="K48" s="7" t="s">
        <v>881</v>
      </c>
      <c r="L48" s="7" t="s">
        <v>630</v>
      </c>
      <c r="M48" s="7" t="s">
        <v>26</v>
      </c>
      <c r="N48" s="29" t="s">
        <v>741</v>
      </c>
      <c r="O48" s="29" t="s">
        <v>746</v>
      </c>
      <c r="P48" s="51">
        <v>0.5</v>
      </c>
      <c r="Q48" s="29">
        <v>2023</v>
      </c>
      <c r="R48" s="30" t="s">
        <v>777</v>
      </c>
      <c r="S48" s="29" t="s">
        <v>11</v>
      </c>
      <c r="T48" s="31">
        <v>0.3</v>
      </c>
      <c r="U48" s="31">
        <v>0.5</v>
      </c>
      <c r="V48" s="53" t="s">
        <v>841</v>
      </c>
      <c r="W48" s="53" t="s">
        <v>841</v>
      </c>
      <c r="X48" s="53"/>
      <c r="Y48" s="29" t="s">
        <v>65</v>
      </c>
      <c r="Z48" s="35">
        <v>0</v>
      </c>
      <c r="AA48" s="61">
        <v>0</v>
      </c>
      <c r="AB48" s="24">
        <f t="shared" si="11"/>
        <v>0</v>
      </c>
      <c r="AC48" s="26">
        <f t="shared" si="9"/>
        <v>0</v>
      </c>
      <c r="AD48" s="90">
        <v>0.3</v>
      </c>
      <c r="AE48" s="23"/>
      <c r="AF48" s="24">
        <f t="shared" si="12"/>
        <v>0</v>
      </c>
      <c r="AG48" s="26">
        <f t="shared" si="1"/>
        <v>0</v>
      </c>
      <c r="AH48" s="93"/>
      <c r="AI48" s="23"/>
      <c r="AJ48" s="24">
        <f t="shared" si="13"/>
        <v>0</v>
      </c>
      <c r="AK48" s="26">
        <f t="shared" si="3"/>
        <v>0</v>
      </c>
      <c r="AL48" s="90">
        <v>0.3</v>
      </c>
      <c r="AM48" s="23"/>
      <c r="AN48" s="24">
        <f t="shared" si="14"/>
        <v>0</v>
      </c>
      <c r="AO48" s="26">
        <f t="shared" si="5"/>
        <v>0</v>
      </c>
      <c r="AP48" s="61">
        <f t="shared" si="10"/>
        <v>0</v>
      </c>
      <c r="AQ48" s="25">
        <f t="shared" si="6"/>
        <v>0</v>
      </c>
      <c r="AR48" s="26">
        <f t="shared" si="7"/>
        <v>0</v>
      </c>
    </row>
    <row r="49" spans="1:45" ht="165" hidden="1" x14ac:dyDescent="0.25">
      <c r="A49" s="27" t="s">
        <v>119</v>
      </c>
      <c r="B49" s="7">
        <v>2024</v>
      </c>
      <c r="C49" s="28" t="s">
        <v>120</v>
      </c>
      <c r="D49" s="28" t="s">
        <v>25</v>
      </c>
      <c r="E49" s="7" t="s">
        <v>122</v>
      </c>
      <c r="F49" s="7" t="s">
        <v>1002</v>
      </c>
      <c r="G49" s="7" t="s">
        <v>831</v>
      </c>
      <c r="H49" s="7" t="s">
        <v>169</v>
      </c>
      <c r="I49" s="7" t="s">
        <v>318</v>
      </c>
      <c r="J49" s="7" t="s">
        <v>475</v>
      </c>
      <c r="K49" s="7" t="s">
        <v>882</v>
      </c>
      <c r="L49" s="7" t="s">
        <v>631</v>
      </c>
      <c r="M49" s="7" t="s">
        <v>26</v>
      </c>
      <c r="N49" s="29" t="s">
        <v>741</v>
      </c>
      <c r="O49" s="29" t="s">
        <v>746</v>
      </c>
      <c r="P49" s="50">
        <v>1500</v>
      </c>
      <c r="Q49" s="29">
        <v>2023</v>
      </c>
      <c r="R49" s="30" t="s">
        <v>777</v>
      </c>
      <c r="S49" s="29" t="s">
        <v>11</v>
      </c>
      <c r="T49" s="45">
        <v>800</v>
      </c>
      <c r="U49" s="45">
        <v>1000</v>
      </c>
      <c r="V49" s="54">
        <v>1500</v>
      </c>
      <c r="W49" s="54">
        <v>1500</v>
      </c>
      <c r="X49" s="54"/>
      <c r="Y49" s="29" t="s">
        <v>830</v>
      </c>
      <c r="Z49" s="35">
        <v>0</v>
      </c>
      <c r="AA49" s="61">
        <v>0</v>
      </c>
      <c r="AB49" s="24">
        <f t="shared" si="11"/>
        <v>0</v>
      </c>
      <c r="AC49" s="26">
        <f t="shared" si="9"/>
        <v>0</v>
      </c>
      <c r="AD49" s="93"/>
      <c r="AE49" s="23"/>
      <c r="AF49" s="24">
        <f t="shared" si="12"/>
        <v>0</v>
      </c>
      <c r="AG49" s="26">
        <f t="shared" si="1"/>
        <v>0</v>
      </c>
      <c r="AH49" s="93">
        <v>1500</v>
      </c>
      <c r="AI49" s="23"/>
      <c r="AJ49" s="24">
        <f t="shared" si="13"/>
        <v>0</v>
      </c>
      <c r="AK49" s="26">
        <f t="shared" si="3"/>
        <v>0</v>
      </c>
      <c r="AL49" s="93"/>
      <c r="AM49" s="23"/>
      <c r="AN49" s="24">
        <f t="shared" si="14"/>
        <v>0</v>
      </c>
      <c r="AO49" s="26">
        <f t="shared" si="5"/>
        <v>0</v>
      </c>
      <c r="AP49" s="61">
        <f t="shared" si="10"/>
        <v>0</v>
      </c>
      <c r="AQ49" s="25">
        <f t="shared" si="6"/>
        <v>0</v>
      </c>
      <c r="AR49" s="26">
        <f t="shared" si="7"/>
        <v>0</v>
      </c>
    </row>
    <row r="50" spans="1:45" ht="115.5" hidden="1" x14ac:dyDescent="0.25">
      <c r="A50" s="27" t="s">
        <v>119</v>
      </c>
      <c r="B50" s="7">
        <v>2024</v>
      </c>
      <c r="C50" s="28" t="s">
        <v>120</v>
      </c>
      <c r="D50" s="28" t="s">
        <v>25</v>
      </c>
      <c r="E50" s="7" t="s">
        <v>122</v>
      </c>
      <c r="F50" s="7" t="s">
        <v>1002</v>
      </c>
      <c r="G50" s="7" t="s">
        <v>831</v>
      </c>
      <c r="H50" s="7" t="s">
        <v>170</v>
      </c>
      <c r="I50" s="7" t="s">
        <v>319</v>
      </c>
      <c r="J50" s="7" t="s">
        <v>476</v>
      </c>
      <c r="K50" s="7" t="s">
        <v>883</v>
      </c>
      <c r="L50" s="7" t="s">
        <v>632</v>
      </c>
      <c r="M50" s="7" t="s">
        <v>26</v>
      </c>
      <c r="N50" s="29" t="s">
        <v>741</v>
      </c>
      <c r="O50" s="29" t="s">
        <v>746</v>
      </c>
      <c r="P50" s="47">
        <v>1</v>
      </c>
      <c r="Q50" s="29">
        <v>2023</v>
      </c>
      <c r="R50" s="30" t="s">
        <v>777</v>
      </c>
      <c r="S50" s="29" t="s">
        <v>11</v>
      </c>
      <c r="T50" s="31">
        <v>0.79</v>
      </c>
      <c r="U50" s="31">
        <v>0.8</v>
      </c>
      <c r="V50" s="47">
        <v>1</v>
      </c>
      <c r="W50" s="47">
        <v>1</v>
      </c>
      <c r="X50" s="47"/>
      <c r="Y50" s="29" t="s">
        <v>65</v>
      </c>
      <c r="Z50" s="35">
        <v>0</v>
      </c>
      <c r="AA50" s="61">
        <v>0</v>
      </c>
      <c r="AB50" s="24">
        <f t="shared" si="11"/>
        <v>0</v>
      </c>
      <c r="AC50" s="26">
        <f t="shared" si="9"/>
        <v>0</v>
      </c>
      <c r="AD50" s="90">
        <v>0.5</v>
      </c>
      <c r="AE50" s="23"/>
      <c r="AF50" s="24">
        <f t="shared" si="12"/>
        <v>0</v>
      </c>
      <c r="AG50" s="26">
        <f t="shared" si="1"/>
        <v>0</v>
      </c>
      <c r="AH50" s="93"/>
      <c r="AI50" s="23"/>
      <c r="AJ50" s="24">
        <f t="shared" si="13"/>
        <v>0</v>
      </c>
      <c r="AK50" s="26">
        <f t="shared" si="3"/>
        <v>0</v>
      </c>
      <c r="AL50" s="90">
        <v>0.5</v>
      </c>
      <c r="AM50" s="23"/>
      <c r="AN50" s="24">
        <f t="shared" si="14"/>
        <v>0</v>
      </c>
      <c r="AO50" s="26">
        <f t="shared" si="5"/>
        <v>0</v>
      </c>
      <c r="AP50" s="61">
        <f t="shared" si="10"/>
        <v>0</v>
      </c>
      <c r="AQ50" s="25">
        <f t="shared" si="6"/>
        <v>0</v>
      </c>
      <c r="AR50" s="26">
        <f t="shared" si="7"/>
        <v>0</v>
      </c>
    </row>
    <row r="51" spans="1:45" ht="165" hidden="1" x14ac:dyDescent="0.25">
      <c r="A51" s="27" t="s">
        <v>119</v>
      </c>
      <c r="B51" s="7">
        <v>2024</v>
      </c>
      <c r="C51" s="28" t="s">
        <v>120</v>
      </c>
      <c r="D51" s="28" t="s">
        <v>25</v>
      </c>
      <c r="E51" s="7" t="s">
        <v>122</v>
      </c>
      <c r="F51" s="7" t="s">
        <v>1003</v>
      </c>
      <c r="G51" s="7" t="s">
        <v>843</v>
      </c>
      <c r="H51" s="7" t="s">
        <v>171</v>
      </c>
      <c r="I51" s="7" t="s">
        <v>320</v>
      </c>
      <c r="J51" s="7" t="s">
        <v>477</v>
      </c>
      <c r="K51" s="7" t="s">
        <v>884</v>
      </c>
      <c r="L51" s="7" t="s">
        <v>633</v>
      </c>
      <c r="M51" s="7" t="s">
        <v>26</v>
      </c>
      <c r="N51" s="29" t="s">
        <v>741</v>
      </c>
      <c r="O51" s="29" t="s">
        <v>746</v>
      </c>
      <c r="P51" s="47">
        <v>0.71</v>
      </c>
      <c r="Q51" s="29">
        <v>2023</v>
      </c>
      <c r="R51" s="30" t="s">
        <v>777</v>
      </c>
      <c r="S51" s="29" t="s">
        <v>11</v>
      </c>
      <c r="T51" s="31">
        <v>0.6</v>
      </c>
      <c r="U51" s="31">
        <v>0.8</v>
      </c>
      <c r="V51" s="47">
        <v>1</v>
      </c>
      <c r="W51" s="47">
        <v>1</v>
      </c>
      <c r="X51" s="47"/>
      <c r="Y51" s="29" t="s">
        <v>65</v>
      </c>
      <c r="Z51" s="35">
        <v>0</v>
      </c>
      <c r="AA51" s="61">
        <v>0</v>
      </c>
      <c r="AB51" s="24">
        <f t="shared" si="11"/>
        <v>0</v>
      </c>
      <c r="AC51" s="26">
        <f t="shared" si="9"/>
        <v>0</v>
      </c>
      <c r="AD51" s="90">
        <v>0.5</v>
      </c>
      <c r="AE51" s="23"/>
      <c r="AF51" s="24">
        <f t="shared" si="12"/>
        <v>0</v>
      </c>
      <c r="AG51" s="26">
        <f t="shared" si="1"/>
        <v>0</v>
      </c>
      <c r="AH51" s="93"/>
      <c r="AI51" s="23"/>
      <c r="AJ51" s="24">
        <f t="shared" si="13"/>
        <v>0</v>
      </c>
      <c r="AK51" s="26">
        <f t="shared" si="3"/>
        <v>0</v>
      </c>
      <c r="AL51" s="90">
        <v>0.5</v>
      </c>
      <c r="AM51" s="23"/>
      <c r="AN51" s="24">
        <f t="shared" si="14"/>
        <v>0</v>
      </c>
      <c r="AO51" s="26">
        <f t="shared" si="5"/>
        <v>0</v>
      </c>
      <c r="AP51" s="61">
        <f t="shared" si="10"/>
        <v>0</v>
      </c>
      <c r="AQ51" s="25">
        <f t="shared" si="6"/>
        <v>0</v>
      </c>
      <c r="AR51" s="26">
        <f t="shared" si="7"/>
        <v>0</v>
      </c>
    </row>
    <row r="52" spans="1:45" ht="148.5" hidden="1" x14ac:dyDescent="0.25">
      <c r="A52" s="27" t="s">
        <v>119</v>
      </c>
      <c r="B52" s="7">
        <v>2024</v>
      </c>
      <c r="C52" s="28" t="s">
        <v>120</v>
      </c>
      <c r="D52" s="28" t="s">
        <v>25</v>
      </c>
      <c r="E52" s="7" t="s">
        <v>122</v>
      </c>
      <c r="F52" s="7" t="s">
        <v>1003</v>
      </c>
      <c r="G52" s="7" t="s">
        <v>831</v>
      </c>
      <c r="H52" s="7" t="s">
        <v>172</v>
      </c>
      <c r="I52" s="7" t="s">
        <v>321</v>
      </c>
      <c r="J52" s="7" t="s">
        <v>478</v>
      </c>
      <c r="K52" s="7" t="s">
        <v>885</v>
      </c>
      <c r="L52" s="7" t="s">
        <v>634</v>
      </c>
      <c r="M52" s="7" t="s">
        <v>740</v>
      </c>
      <c r="N52" s="29" t="s">
        <v>35</v>
      </c>
      <c r="O52" s="29" t="s">
        <v>744</v>
      </c>
      <c r="P52" s="51">
        <v>0.3</v>
      </c>
      <c r="Q52" s="29">
        <v>2023</v>
      </c>
      <c r="R52" s="30" t="s">
        <v>777</v>
      </c>
      <c r="S52" s="29" t="s">
        <v>11</v>
      </c>
      <c r="T52" s="31">
        <v>0.6</v>
      </c>
      <c r="U52" s="31">
        <v>0.8</v>
      </c>
      <c r="V52" s="47">
        <v>1</v>
      </c>
      <c r="W52" s="47">
        <v>1</v>
      </c>
      <c r="X52" s="47"/>
      <c r="Y52" s="29" t="s">
        <v>65</v>
      </c>
      <c r="Z52" s="35">
        <v>0.15</v>
      </c>
      <c r="AA52" s="61">
        <v>0.1</v>
      </c>
      <c r="AB52" s="24">
        <f t="shared" si="11"/>
        <v>0.66666666666666674</v>
      </c>
      <c r="AC52" s="26" t="str">
        <f t="shared" si="9"/>
        <v>Amarillo</v>
      </c>
      <c r="AD52" s="90">
        <v>0.35</v>
      </c>
      <c r="AE52" s="23"/>
      <c r="AF52" s="24">
        <f t="shared" si="12"/>
        <v>0</v>
      </c>
      <c r="AG52" s="26">
        <f t="shared" si="1"/>
        <v>0</v>
      </c>
      <c r="AH52" s="90">
        <v>0.25</v>
      </c>
      <c r="AI52" s="23"/>
      <c r="AJ52" s="24">
        <f t="shared" si="13"/>
        <v>0</v>
      </c>
      <c r="AK52" s="26">
        <f t="shared" si="3"/>
        <v>0</v>
      </c>
      <c r="AL52" s="90">
        <v>0.25</v>
      </c>
      <c r="AM52" s="23"/>
      <c r="AN52" s="24">
        <f t="shared" si="14"/>
        <v>0</v>
      </c>
      <c r="AO52" s="26">
        <f t="shared" si="5"/>
        <v>0</v>
      </c>
      <c r="AP52" s="61">
        <f t="shared" si="10"/>
        <v>0.1</v>
      </c>
      <c r="AQ52" s="25" t="str">
        <f t="shared" si="6"/>
        <v/>
      </c>
      <c r="AR52" s="26" t="str">
        <f t="shared" si="7"/>
        <v/>
      </c>
    </row>
    <row r="53" spans="1:45" ht="82.5" x14ac:dyDescent="0.25">
      <c r="A53" s="27" t="s">
        <v>119</v>
      </c>
      <c r="B53" s="7">
        <v>2024</v>
      </c>
      <c r="C53" s="28" t="s">
        <v>120</v>
      </c>
      <c r="D53" s="28" t="s">
        <v>25</v>
      </c>
      <c r="E53" s="7" t="s">
        <v>122</v>
      </c>
      <c r="F53" s="7" t="s">
        <v>1003</v>
      </c>
      <c r="G53" s="7" t="s">
        <v>831</v>
      </c>
      <c r="H53" s="7" t="s">
        <v>173</v>
      </c>
      <c r="I53" s="7" t="s">
        <v>322</v>
      </c>
      <c r="J53" s="7" t="s">
        <v>479</v>
      </c>
      <c r="K53" s="7" t="s">
        <v>984</v>
      </c>
      <c r="L53" s="7" t="s">
        <v>635</v>
      </c>
      <c r="M53" s="7" t="s">
        <v>740</v>
      </c>
      <c r="N53" s="29" t="s">
        <v>35</v>
      </c>
      <c r="O53" s="29" t="s">
        <v>6</v>
      </c>
      <c r="P53" s="50">
        <v>0</v>
      </c>
      <c r="Q53" s="29">
        <v>2023</v>
      </c>
      <c r="R53" s="30" t="s">
        <v>777</v>
      </c>
      <c r="S53" s="29" t="s">
        <v>11</v>
      </c>
      <c r="T53" s="31">
        <v>0.7</v>
      </c>
      <c r="U53" s="31">
        <v>0.8</v>
      </c>
      <c r="V53" s="51">
        <v>1</v>
      </c>
      <c r="W53" s="51">
        <v>1</v>
      </c>
      <c r="X53" s="49"/>
      <c r="Y53" s="29" t="s">
        <v>65</v>
      </c>
      <c r="Z53" s="35">
        <v>0</v>
      </c>
      <c r="AA53" s="61">
        <v>0</v>
      </c>
      <c r="AB53" s="24">
        <f t="shared" si="11"/>
        <v>0</v>
      </c>
      <c r="AC53" s="26">
        <f t="shared" si="9"/>
        <v>0</v>
      </c>
      <c r="AD53" s="93"/>
      <c r="AE53" s="23"/>
      <c r="AF53" s="24">
        <f t="shared" si="12"/>
        <v>0</v>
      </c>
      <c r="AG53" s="26">
        <f t="shared" si="1"/>
        <v>0</v>
      </c>
      <c r="AH53" s="93"/>
      <c r="AI53" s="23"/>
      <c r="AJ53" s="24">
        <f t="shared" si="13"/>
        <v>0</v>
      </c>
      <c r="AK53" s="26">
        <f t="shared" si="3"/>
        <v>0</v>
      </c>
      <c r="AL53" s="90">
        <v>1</v>
      </c>
      <c r="AM53" s="23"/>
      <c r="AN53" s="24">
        <f t="shared" si="14"/>
        <v>0</v>
      </c>
      <c r="AO53" s="26">
        <f t="shared" si="5"/>
        <v>0</v>
      </c>
      <c r="AP53" s="61">
        <f t="shared" si="10"/>
        <v>0</v>
      </c>
      <c r="AQ53" s="25">
        <f t="shared" si="6"/>
        <v>0</v>
      </c>
      <c r="AR53" s="26">
        <f t="shared" si="7"/>
        <v>0</v>
      </c>
    </row>
    <row r="54" spans="1:45" ht="82.5" x14ac:dyDescent="0.25">
      <c r="A54" s="27" t="s">
        <v>119</v>
      </c>
      <c r="B54" s="7">
        <v>2024</v>
      </c>
      <c r="C54" s="28" t="s">
        <v>120</v>
      </c>
      <c r="D54" s="28" t="s">
        <v>25</v>
      </c>
      <c r="E54" s="7" t="s">
        <v>122</v>
      </c>
      <c r="F54" s="7" t="s">
        <v>1003</v>
      </c>
      <c r="G54" s="7" t="s">
        <v>831</v>
      </c>
      <c r="H54" s="7" t="s">
        <v>174</v>
      </c>
      <c r="I54" s="7" t="s">
        <v>323</v>
      </c>
      <c r="J54" s="7" t="s">
        <v>480</v>
      </c>
      <c r="K54" s="7" t="s">
        <v>985</v>
      </c>
      <c r="L54" s="7" t="s">
        <v>636</v>
      </c>
      <c r="M54" s="7" t="s">
        <v>740</v>
      </c>
      <c r="N54" s="29" t="s">
        <v>35</v>
      </c>
      <c r="O54" s="29" t="s">
        <v>6</v>
      </c>
      <c r="P54" s="50">
        <v>1</v>
      </c>
      <c r="Q54" s="29">
        <v>2023</v>
      </c>
      <c r="R54" s="30" t="s">
        <v>452</v>
      </c>
      <c r="S54" s="29" t="s">
        <v>11</v>
      </c>
      <c r="T54" s="31">
        <v>0.7</v>
      </c>
      <c r="U54" s="31">
        <v>0.8</v>
      </c>
      <c r="V54" s="51">
        <v>1</v>
      </c>
      <c r="W54" s="51">
        <v>1</v>
      </c>
      <c r="X54" s="49"/>
      <c r="Y54" s="29" t="s">
        <v>65</v>
      </c>
      <c r="Z54" s="35">
        <v>0</v>
      </c>
      <c r="AA54" s="61">
        <v>0</v>
      </c>
      <c r="AB54" s="24">
        <f t="shared" si="11"/>
        <v>0</v>
      </c>
      <c r="AC54" s="26">
        <f t="shared" si="9"/>
        <v>0</v>
      </c>
      <c r="AD54" s="93"/>
      <c r="AE54" s="23"/>
      <c r="AF54" s="24">
        <f t="shared" si="12"/>
        <v>0</v>
      </c>
      <c r="AG54" s="26">
        <f t="shared" si="1"/>
        <v>0</v>
      </c>
      <c r="AH54" s="93"/>
      <c r="AI54" s="23"/>
      <c r="AJ54" s="24">
        <f t="shared" si="13"/>
        <v>0</v>
      </c>
      <c r="AK54" s="26">
        <f t="shared" si="3"/>
        <v>0</v>
      </c>
      <c r="AL54" s="90">
        <v>1</v>
      </c>
      <c r="AM54" s="23"/>
      <c r="AN54" s="24">
        <f t="shared" si="14"/>
        <v>0</v>
      </c>
      <c r="AO54" s="26">
        <f t="shared" si="5"/>
        <v>0</v>
      </c>
      <c r="AP54" s="61">
        <f t="shared" si="10"/>
        <v>0</v>
      </c>
      <c r="AQ54" s="25">
        <f t="shared" si="6"/>
        <v>0</v>
      </c>
      <c r="AR54" s="26">
        <f t="shared" si="7"/>
        <v>0</v>
      </c>
    </row>
    <row r="55" spans="1:45" ht="115.5" hidden="1" x14ac:dyDescent="0.25">
      <c r="A55" s="27" t="s">
        <v>119</v>
      </c>
      <c r="B55" s="7">
        <v>2024</v>
      </c>
      <c r="C55" s="28" t="s">
        <v>120</v>
      </c>
      <c r="D55" s="28" t="s">
        <v>25</v>
      </c>
      <c r="E55" s="7" t="s">
        <v>123</v>
      </c>
      <c r="F55" s="7" t="s">
        <v>1005</v>
      </c>
      <c r="G55" s="7" t="s">
        <v>129</v>
      </c>
      <c r="H55" s="7" t="s">
        <v>175</v>
      </c>
      <c r="I55" s="7" t="s">
        <v>324</v>
      </c>
      <c r="J55" s="7" t="s">
        <v>481</v>
      </c>
      <c r="K55" s="7" t="s">
        <v>886</v>
      </c>
      <c r="L55" s="7" t="s">
        <v>637</v>
      </c>
      <c r="M55" s="7" t="s">
        <v>26</v>
      </c>
      <c r="N55" s="29" t="s">
        <v>35</v>
      </c>
      <c r="O55" s="29" t="s">
        <v>745</v>
      </c>
      <c r="P55" s="55">
        <v>0.26800000000000002</v>
      </c>
      <c r="Q55" s="29">
        <v>2021</v>
      </c>
      <c r="R55" s="30" t="s">
        <v>779</v>
      </c>
      <c r="S55" s="29" t="s">
        <v>61</v>
      </c>
      <c r="T55" s="31">
        <v>0.28000000000000003</v>
      </c>
      <c r="U55" s="31">
        <v>0.25</v>
      </c>
      <c r="V55" s="47">
        <v>0.25</v>
      </c>
      <c r="W55" s="47">
        <v>0.25</v>
      </c>
      <c r="X55" s="47"/>
      <c r="Y55" s="29" t="s">
        <v>65</v>
      </c>
      <c r="Z55" s="35">
        <v>0</v>
      </c>
      <c r="AA55" s="61">
        <v>0</v>
      </c>
      <c r="AB55" s="24">
        <f t="shared" si="11"/>
        <v>0</v>
      </c>
      <c r="AC55" s="26">
        <f t="shared" si="9"/>
        <v>0</v>
      </c>
      <c r="AD55" s="93"/>
      <c r="AE55" s="23"/>
      <c r="AF55" s="24">
        <f t="shared" si="12"/>
        <v>0</v>
      </c>
      <c r="AG55" s="26">
        <f t="shared" si="1"/>
        <v>0</v>
      </c>
      <c r="AH55" s="93"/>
      <c r="AI55" s="23"/>
      <c r="AJ55" s="24">
        <f t="shared" si="13"/>
        <v>0</v>
      </c>
      <c r="AK55" s="26">
        <f t="shared" si="3"/>
        <v>0</v>
      </c>
      <c r="AL55" s="93"/>
      <c r="AM55" s="23"/>
      <c r="AN55" s="24">
        <f t="shared" si="14"/>
        <v>0</v>
      </c>
      <c r="AO55" s="26">
        <f t="shared" si="5"/>
        <v>0</v>
      </c>
      <c r="AP55" s="61">
        <f t="shared" si="10"/>
        <v>0</v>
      </c>
      <c r="AQ55" s="25">
        <f t="shared" si="6"/>
        <v>0</v>
      </c>
      <c r="AR55" s="26">
        <f t="shared" si="7"/>
        <v>0</v>
      </c>
    </row>
    <row r="56" spans="1:45" ht="99" x14ac:dyDescent="0.25">
      <c r="A56" s="27" t="s">
        <v>119</v>
      </c>
      <c r="B56" s="7">
        <v>2024</v>
      </c>
      <c r="C56" s="28" t="s">
        <v>120</v>
      </c>
      <c r="D56" s="28" t="s">
        <v>25</v>
      </c>
      <c r="E56" s="7" t="s">
        <v>123</v>
      </c>
      <c r="F56" s="7" t="s">
        <v>1005</v>
      </c>
      <c r="G56" s="7" t="s">
        <v>68</v>
      </c>
      <c r="H56" s="7" t="s">
        <v>176</v>
      </c>
      <c r="I56" s="7" t="s">
        <v>325</v>
      </c>
      <c r="J56" s="7" t="s">
        <v>482</v>
      </c>
      <c r="K56" s="7" t="s">
        <v>887</v>
      </c>
      <c r="L56" s="7" t="s">
        <v>638</v>
      </c>
      <c r="M56" s="7" t="s">
        <v>26</v>
      </c>
      <c r="N56" s="29" t="s">
        <v>35</v>
      </c>
      <c r="O56" s="29" t="s">
        <v>6</v>
      </c>
      <c r="P56" s="55">
        <v>0.247</v>
      </c>
      <c r="Q56" s="29">
        <v>2021</v>
      </c>
      <c r="R56" s="30" t="s">
        <v>780</v>
      </c>
      <c r="S56" s="29" t="s">
        <v>61</v>
      </c>
      <c r="T56" s="31">
        <v>0.26</v>
      </c>
      <c r="U56" s="31">
        <v>0.25</v>
      </c>
      <c r="V56" s="47">
        <v>0.24</v>
      </c>
      <c r="W56" s="47">
        <v>0.24</v>
      </c>
      <c r="X56" s="47"/>
      <c r="Y56" s="29" t="s">
        <v>65</v>
      </c>
      <c r="Z56" s="35">
        <v>0</v>
      </c>
      <c r="AA56" s="61">
        <v>0</v>
      </c>
      <c r="AB56" s="24">
        <f t="shared" si="11"/>
        <v>0</v>
      </c>
      <c r="AC56" s="26">
        <f t="shared" si="9"/>
        <v>0</v>
      </c>
      <c r="AD56" s="93"/>
      <c r="AE56" s="23"/>
      <c r="AF56" s="24">
        <f t="shared" si="12"/>
        <v>0</v>
      </c>
      <c r="AG56" s="26">
        <f t="shared" si="1"/>
        <v>0</v>
      </c>
      <c r="AH56" s="93"/>
      <c r="AI56" s="23"/>
      <c r="AJ56" s="24">
        <f t="shared" si="13"/>
        <v>0</v>
      </c>
      <c r="AK56" s="26">
        <f t="shared" si="3"/>
        <v>0</v>
      </c>
      <c r="AL56" s="90">
        <v>0.24</v>
      </c>
      <c r="AM56" s="23"/>
      <c r="AN56" s="24">
        <f t="shared" si="14"/>
        <v>0</v>
      </c>
      <c r="AO56" s="26">
        <f t="shared" si="5"/>
        <v>0</v>
      </c>
      <c r="AP56" s="61">
        <f t="shared" si="10"/>
        <v>0</v>
      </c>
      <c r="AQ56" s="25">
        <f t="shared" si="6"/>
        <v>0</v>
      </c>
      <c r="AR56" s="26">
        <f t="shared" si="7"/>
        <v>0</v>
      </c>
    </row>
    <row r="57" spans="1:45" ht="115.5" x14ac:dyDescent="0.25">
      <c r="A57" s="27" t="s">
        <v>119</v>
      </c>
      <c r="B57" s="7">
        <v>2024</v>
      </c>
      <c r="C57" s="28" t="s">
        <v>120</v>
      </c>
      <c r="D57" s="28" t="s">
        <v>25</v>
      </c>
      <c r="E57" s="7" t="s">
        <v>123</v>
      </c>
      <c r="F57" s="7" t="s">
        <v>1005</v>
      </c>
      <c r="G57" s="7" t="s">
        <v>843</v>
      </c>
      <c r="H57" s="7" t="s">
        <v>177</v>
      </c>
      <c r="I57" s="7" t="s">
        <v>326</v>
      </c>
      <c r="J57" s="7" t="s">
        <v>483</v>
      </c>
      <c r="K57" s="7" t="s">
        <v>887</v>
      </c>
      <c r="L57" s="7" t="s">
        <v>639</v>
      </c>
      <c r="M57" s="7" t="s">
        <v>26</v>
      </c>
      <c r="N57" s="29" t="s">
        <v>35</v>
      </c>
      <c r="O57" s="29" t="s">
        <v>6</v>
      </c>
      <c r="P57" s="55">
        <v>0.46400000000000002</v>
      </c>
      <c r="Q57" s="29">
        <v>2021</v>
      </c>
      <c r="R57" s="30" t="s">
        <v>780</v>
      </c>
      <c r="S57" s="29" t="s">
        <v>61</v>
      </c>
      <c r="T57" s="31">
        <v>0.5</v>
      </c>
      <c r="U57" s="31">
        <v>0.48</v>
      </c>
      <c r="V57" s="47">
        <v>0.45</v>
      </c>
      <c r="W57" s="47">
        <v>0.45</v>
      </c>
      <c r="X57" s="47"/>
      <c r="Y57" s="29" t="s">
        <v>65</v>
      </c>
      <c r="Z57" s="35">
        <v>0</v>
      </c>
      <c r="AA57" s="61">
        <v>0</v>
      </c>
      <c r="AB57" s="24">
        <f t="shared" si="11"/>
        <v>0</v>
      </c>
      <c r="AC57" s="26">
        <f t="shared" si="9"/>
        <v>0</v>
      </c>
      <c r="AD57" s="93"/>
      <c r="AE57" s="23"/>
      <c r="AF57" s="24">
        <f t="shared" si="12"/>
        <v>0</v>
      </c>
      <c r="AG57" s="26">
        <f t="shared" si="1"/>
        <v>0</v>
      </c>
      <c r="AH57" s="93"/>
      <c r="AI57" s="23"/>
      <c r="AJ57" s="24">
        <f t="shared" si="13"/>
        <v>0</v>
      </c>
      <c r="AK57" s="26">
        <f t="shared" si="3"/>
        <v>0</v>
      </c>
      <c r="AL57" s="90">
        <v>0.45</v>
      </c>
      <c r="AM57" s="23"/>
      <c r="AN57" s="24">
        <f t="shared" si="14"/>
        <v>0</v>
      </c>
      <c r="AO57" s="26">
        <f t="shared" si="5"/>
        <v>0</v>
      </c>
      <c r="AP57" s="61">
        <f t="shared" si="10"/>
        <v>0</v>
      </c>
      <c r="AQ57" s="25">
        <f t="shared" si="6"/>
        <v>0</v>
      </c>
      <c r="AR57" s="26">
        <f t="shared" si="7"/>
        <v>0</v>
      </c>
    </row>
    <row r="58" spans="1:45" ht="132" hidden="1" x14ac:dyDescent="0.25">
      <c r="A58" s="27" t="s">
        <v>119</v>
      </c>
      <c r="B58" s="7">
        <v>2024</v>
      </c>
      <c r="C58" s="28" t="s">
        <v>120</v>
      </c>
      <c r="D58" s="28" t="s">
        <v>25</v>
      </c>
      <c r="E58" s="7" t="s">
        <v>123</v>
      </c>
      <c r="F58" s="7" t="s">
        <v>990</v>
      </c>
      <c r="G58" s="7" t="s">
        <v>843</v>
      </c>
      <c r="H58" s="7" t="s">
        <v>177</v>
      </c>
      <c r="I58" s="7" t="s">
        <v>327</v>
      </c>
      <c r="J58" s="7" t="s">
        <v>484</v>
      </c>
      <c r="K58" s="7" t="s">
        <v>888</v>
      </c>
      <c r="L58" s="7" t="s">
        <v>640</v>
      </c>
      <c r="M58" s="7" t="s">
        <v>26</v>
      </c>
      <c r="N58" s="29" t="s">
        <v>741</v>
      </c>
      <c r="O58" s="29" t="s">
        <v>746</v>
      </c>
      <c r="P58" s="55">
        <v>7.5999999999999998E-2</v>
      </c>
      <c r="Q58" s="29">
        <v>2023</v>
      </c>
      <c r="R58" s="30" t="s">
        <v>781</v>
      </c>
      <c r="S58" s="29" t="s">
        <v>11</v>
      </c>
      <c r="T58" s="31">
        <v>0.04</v>
      </c>
      <c r="U58" s="31">
        <v>0.05</v>
      </c>
      <c r="V58" s="55">
        <v>6.5000000000000002E-2</v>
      </c>
      <c r="W58" s="55">
        <v>6.5000000000000002E-2</v>
      </c>
      <c r="X58" s="55"/>
      <c r="Y58" s="29" t="s">
        <v>65</v>
      </c>
      <c r="Z58" s="35">
        <v>0</v>
      </c>
      <c r="AA58" s="61">
        <v>0</v>
      </c>
      <c r="AB58" s="24">
        <f t="shared" si="11"/>
        <v>0</v>
      </c>
      <c r="AC58" s="26">
        <f t="shared" si="9"/>
        <v>0</v>
      </c>
      <c r="AD58" s="97">
        <v>6.5000000000000002E-2</v>
      </c>
      <c r="AE58" s="23"/>
      <c r="AF58" s="24">
        <f t="shared" si="12"/>
        <v>0</v>
      </c>
      <c r="AG58" s="26">
        <f t="shared" si="1"/>
        <v>0</v>
      </c>
      <c r="AH58" s="93"/>
      <c r="AI58" s="23"/>
      <c r="AJ58" s="24">
        <f t="shared" si="13"/>
        <v>0</v>
      </c>
      <c r="AK58" s="26">
        <f t="shared" si="3"/>
        <v>0</v>
      </c>
      <c r="AL58" s="97">
        <v>6.5000000000000002E-2</v>
      </c>
      <c r="AM58" s="23"/>
      <c r="AN58" s="24">
        <f t="shared" si="14"/>
        <v>0</v>
      </c>
      <c r="AO58" s="26">
        <f t="shared" si="5"/>
        <v>0</v>
      </c>
      <c r="AP58" s="61">
        <f t="shared" si="10"/>
        <v>0</v>
      </c>
      <c r="AQ58" s="25">
        <f t="shared" si="6"/>
        <v>0</v>
      </c>
      <c r="AR58" s="26">
        <f t="shared" si="7"/>
        <v>0</v>
      </c>
    </row>
    <row r="59" spans="1:45" ht="148.5" hidden="1" x14ac:dyDescent="0.25">
      <c r="A59" s="27" t="s">
        <v>119</v>
      </c>
      <c r="B59" s="7">
        <v>2024</v>
      </c>
      <c r="C59" s="28" t="s">
        <v>120</v>
      </c>
      <c r="D59" s="28" t="s">
        <v>25</v>
      </c>
      <c r="E59" s="7" t="s">
        <v>123</v>
      </c>
      <c r="F59" s="7" t="s">
        <v>990</v>
      </c>
      <c r="G59" s="7" t="s">
        <v>831</v>
      </c>
      <c r="H59" s="7" t="s">
        <v>178</v>
      </c>
      <c r="I59" s="7" t="s">
        <v>328</v>
      </c>
      <c r="J59" s="7" t="s">
        <v>485</v>
      </c>
      <c r="K59" s="7" t="s">
        <v>889</v>
      </c>
      <c r="L59" s="7" t="s">
        <v>641</v>
      </c>
      <c r="M59" s="7" t="s">
        <v>739</v>
      </c>
      <c r="N59" s="29" t="s">
        <v>741</v>
      </c>
      <c r="O59" s="29" t="s">
        <v>744</v>
      </c>
      <c r="P59" s="48">
        <f>8/22718</f>
        <v>3.5214367461924466E-4</v>
      </c>
      <c r="Q59" s="29">
        <v>2021</v>
      </c>
      <c r="R59" s="30" t="s">
        <v>782</v>
      </c>
      <c r="S59" s="29" t="s">
        <v>11</v>
      </c>
      <c r="T59" s="31">
        <v>4.0000000000000002E-4</v>
      </c>
      <c r="U59" s="31">
        <v>5.9999999999999995E-4</v>
      </c>
      <c r="V59" s="55">
        <v>8.9999999999999998E-4</v>
      </c>
      <c r="W59" s="55">
        <v>8.9999999999999998E-4</v>
      </c>
      <c r="X59" s="55"/>
      <c r="Y59" s="29" t="s">
        <v>65</v>
      </c>
      <c r="Z59" s="35">
        <v>2.9999999999999997E-4</v>
      </c>
      <c r="AA59" s="86">
        <v>2.0000000000000001E-4</v>
      </c>
      <c r="AB59" s="24">
        <f t="shared" si="11"/>
        <v>0.66666666666666674</v>
      </c>
      <c r="AC59" s="26" t="b">
        <f t="shared" si="9"/>
        <v>0</v>
      </c>
      <c r="AD59" s="32">
        <v>2.0000000000000001E-4</v>
      </c>
      <c r="AE59" s="23"/>
      <c r="AF59" s="24">
        <f t="shared" si="12"/>
        <v>0</v>
      </c>
      <c r="AG59" s="26">
        <f t="shared" si="1"/>
        <v>0</v>
      </c>
      <c r="AH59" s="35"/>
      <c r="AI59" s="23"/>
      <c r="AJ59" s="24">
        <f t="shared" si="13"/>
        <v>0</v>
      </c>
      <c r="AK59" s="26">
        <f t="shared" si="3"/>
        <v>0</v>
      </c>
      <c r="AL59" s="32">
        <v>4.0000000000000002E-4</v>
      </c>
      <c r="AM59" s="23"/>
      <c r="AN59" s="24">
        <f t="shared" si="14"/>
        <v>0</v>
      </c>
      <c r="AO59" s="26">
        <f t="shared" si="5"/>
        <v>0</v>
      </c>
      <c r="AP59" s="61">
        <f t="shared" si="10"/>
        <v>2.0000000000000001E-4</v>
      </c>
      <c r="AQ59" s="25" t="str">
        <f t="shared" si="6"/>
        <v/>
      </c>
      <c r="AR59" s="26" t="str">
        <f t="shared" si="7"/>
        <v/>
      </c>
      <c r="AS59" s="89"/>
    </row>
    <row r="60" spans="1:45" ht="148.5" hidden="1" x14ac:dyDescent="0.25">
      <c r="A60" s="27" t="s">
        <v>119</v>
      </c>
      <c r="B60" s="7">
        <v>2024</v>
      </c>
      <c r="C60" s="28" t="s">
        <v>120</v>
      </c>
      <c r="D60" s="28" t="s">
        <v>25</v>
      </c>
      <c r="E60" s="7" t="s">
        <v>123</v>
      </c>
      <c r="F60" s="7" t="s">
        <v>990</v>
      </c>
      <c r="G60" s="7" t="s">
        <v>831</v>
      </c>
      <c r="H60" s="7" t="s">
        <v>179</v>
      </c>
      <c r="I60" s="7" t="s">
        <v>329</v>
      </c>
      <c r="J60" s="7" t="s">
        <v>486</v>
      </c>
      <c r="K60" s="7" t="s">
        <v>890</v>
      </c>
      <c r="L60" s="7" t="s">
        <v>642</v>
      </c>
      <c r="M60" s="7" t="s">
        <v>739</v>
      </c>
      <c r="N60" s="29" t="s">
        <v>741</v>
      </c>
      <c r="O60" s="29" t="s">
        <v>744</v>
      </c>
      <c r="P60" s="48">
        <f>1973/62797</f>
        <v>3.1418698345462362E-2</v>
      </c>
      <c r="Q60" s="29">
        <v>2023</v>
      </c>
      <c r="R60" s="30" t="s">
        <v>782</v>
      </c>
      <c r="S60" s="29" t="s">
        <v>11</v>
      </c>
      <c r="T60" s="31">
        <v>0.02</v>
      </c>
      <c r="U60" s="31">
        <v>0.03</v>
      </c>
      <c r="V60" s="55">
        <v>3.5000000000000003E-2</v>
      </c>
      <c r="W60" s="55">
        <v>3.5000000000000003E-2</v>
      </c>
      <c r="X60" s="55"/>
      <c r="Y60" s="29" t="s">
        <v>65</v>
      </c>
      <c r="Z60" s="35">
        <v>0.01</v>
      </c>
      <c r="AA60" s="86">
        <v>3.0000000000000001E-3</v>
      </c>
      <c r="AB60" s="24">
        <f t="shared" si="11"/>
        <v>0.3</v>
      </c>
      <c r="AC60" s="26" t="b">
        <f t="shared" si="9"/>
        <v>0</v>
      </c>
      <c r="AD60" s="90">
        <v>0.01</v>
      </c>
      <c r="AE60" s="23"/>
      <c r="AF60" s="24">
        <f t="shared" si="12"/>
        <v>0</v>
      </c>
      <c r="AG60" s="26">
        <f t="shared" si="1"/>
        <v>0</v>
      </c>
      <c r="AH60" s="90">
        <v>0.01</v>
      </c>
      <c r="AI60" s="23"/>
      <c r="AJ60" s="24">
        <f t="shared" si="13"/>
        <v>0</v>
      </c>
      <c r="AK60" s="26">
        <f t="shared" si="3"/>
        <v>0</v>
      </c>
      <c r="AL60" s="97">
        <v>5.0000000000000001E-3</v>
      </c>
      <c r="AM60" s="23"/>
      <c r="AN60" s="24">
        <f t="shared" si="14"/>
        <v>0</v>
      </c>
      <c r="AO60" s="26">
        <f t="shared" si="5"/>
        <v>0</v>
      </c>
      <c r="AP60" s="61">
        <f t="shared" si="10"/>
        <v>3.0000000000000001E-3</v>
      </c>
      <c r="AQ60" s="25" t="str">
        <f t="shared" si="6"/>
        <v/>
      </c>
      <c r="AR60" s="26" t="str">
        <f t="shared" si="7"/>
        <v/>
      </c>
    </row>
    <row r="61" spans="1:45" ht="115.5" hidden="1" x14ac:dyDescent="0.25">
      <c r="A61" s="27" t="s">
        <v>119</v>
      </c>
      <c r="B61" s="7">
        <v>2024</v>
      </c>
      <c r="C61" s="28" t="s">
        <v>120</v>
      </c>
      <c r="D61" s="28" t="s">
        <v>25</v>
      </c>
      <c r="E61" s="7" t="s">
        <v>123</v>
      </c>
      <c r="F61" s="7" t="s">
        <v>1005</v>
      </c>
      <c r="G61" s="7" t="s">
        <v>831</v>
      </c>
      <c r="H61" s="7" t="s">
        <v>180</v>
      </c>
      <c r="I61" s="7" t="s">
        <v>330</v>
      </c>
      <c r="J61" s="7" t="s">
        <v>487</v>
      </c>
      <c r="K61" s="7" t="s">
        <v>891</v>
      </c>
      <c r="L61" s="7" t="s">
        <v>643</v>
      </c>
      <c r="M61" s="7" t="s">
        <v>739</v>
      </c>
      <c r="N61" s="29" t="s">
        <v>741</v>
      </c>
      <c r="O61" s="29" t="s">
        <v>744</v>
      </c>
      <c r="P61" s="47">
        <v>0.87</v>
      </c>
      <c r="Q61" s="29">
        <v>2023</v>
      </c>
      <c r="R61" s="30" t="s">
        <v>782</v>
      </c>
      <c r="S61" s="29" t="s">
        <v>11</v>
      </c>
      <c r="T61" s="31">
        <v>0.65</v>
      </c>
      <c r="U61" s="31">
        <v>0.85</v>
      </c>
      <c r="V61" s="47">
        <v>1</v>
      </c>
      <c r="W61" s="47">
        <v>1</v>
      </c>
      <c r="X61" s="47"/>
      <c r="Y61" s="29" t="s">
        <v>65</v>
      </c>
      <c r="Z61" s="35">
        <v>1</v>
      </c>
      <c r="AA61" s="61">
        <v>1</v>
      </c>
      <c r="AB61" s="24">
        <f t="shared" si="11"/>
        <v>1</v>
      </c>
      <c r="AC61" s="26" t="str">
        <f t="shared" si="9"/>
        <v>Verde</v>
      </c>
      <c r="AD61" s="93"/>
      <c r="AE61" s="23"/>
      <c r="AF61" s="24">
        <f t="shared" si="12"/>
        <v>0</v>
      </c>
      <c r="AG61" s="26">
        <f t="shared" si="1"/>
        <v>0</v>
      </c>
      <c r="AH61" s="93"/>
      <c r="AI61" s="23"/>
      <c r="AJ61" s="24">
        <f t="shared" si="13"/>
        <v>0</v>
      </c>
      <c r="AK61" s="26">
        <f t="shared" si="3"/>
        <v>0</v>
      </c>
      <c r="AL61" s="93"/>
      <c r="AM61" s="23"/>
      <c r="AN61" s="24">
        <f t="shared" si="14"/>
        <v>0</v>
      </c>
      <c r="AO61" s="26">
        <f t="shared" si="5"/>
        <v>0</v>
      </c>
      <c r="AP61" s="61">
        <f t="shared" si="10"/>
        <v>1</v>
      </c>
      <c r="AQ61" s="25" t="str">
        <f t="shared" si="6"/>
        <v/>
      </c>
      <c r="AR61" s="26" t="str">
        <f t="shared" si="7"/>
        <v/>
      </c>
    </row>
    <row r="62" spans="1:45" ht="66" x14ac:dyDescent="0.25">
      <c r="A62" s="27" t="s">
        <v>119</v>
      </c>
      <c r="B62" s="7">
        <v>2024</v>
      </c>
      <c r="C62" s="28" t="s">
        <v>120</v>
      </c>
      <c r="D62" s="28" t="s">
        <v>25</v>
      </c>
      <c r="E62" s="7" t="s">
        <v>123</v>
      </c>
      <c r="F62" s="7" t="s">
        <v>1006</v>
      </c>
      <c r="G62" s="7" t="s">
        <v>843</v>
      </c>
      <c r="H62" s="7" t="s">
        <v>181</v>
      </c>
      <c r="I62" s="7" t="s">
        <v>331</v>
      </c>
      <c r="J62" s="7" t="s">
        <v>488</v>
      </c>
      <c r="K62" s="7" t="s">
        <v>887</v>
      </c>
      <c r="L62" s="7" t="s">
        <v>644</v>
      </c>
      <c r="M62" s="7" t="s">
        <v>26</v>
      </c>
      <c r="N62" s="29" t="s">
        <v>35</v>
      </c>
      <c r="O62" s="29" t="s">
        <v>6</v>
      </c>
      <c r="P62" s="55">
        <v>0.22600000000000001</v>
      </c>
      <c r="Q62" s="29">
        <v>2023</v>
      </c>
      <c r="R62" s="30" t="s">
        <v>780</v>
      </c>
      <c r="S62" s="29" t="s">
        <v>61</v>
      </c>
      <c r="T62" s="31">
        <v>0.25</v>
      </c>
      <c r="U62" s="31">
        <v>0.23</v>
      </c>
      <c r="V62" s="47">
        <v>0.21</v>
      </c>
      <c r="W62" s="47">
        <v>0.21</v>
      </c>
      <c r="X62" s="47"/>
      <c r="Y62" s="29" t="s">
        <v>65</v>
      </c>
      <c r="Z62" s="35">
        <v>0</v>
      </c>
      <c r="AA62" s="61">
        <v>0</v>
      </c>
      <c r="AB62" s="24">
        <f t="shared" si="11"/>
        <v>0</v>
      </c>
      <c r="AC62" s="26">
        <f t="shared" si="9"/>
        <v>0</v>
      </c>
      <c r="AD62" s="93"/>
      <c r="AE62" s="23"/>
      <c r="AF62" s="24">
        <f t="shared" si="12"/>
        <v>0</v>
      </c>
      <c r="AG62" s="26">
        <f t="shared" si="1"/>
        <v>0</v>
      </c>
      <c r="AH62" s="93"/>
      <c r="AI62" s="23"/>
      <c r="AJ62" s="24">
        <f t="shared" si="13"/>
        <v>0</v>
      </c>
      <c r="AK62" s="26">
        <f t="shared" si="3"/>
        <v>0</v>
      </c>
      <c r="AL62" s="90">
        <v>0.21</v>
      </c>
      <c r="AM62" s="23"/>
      <c r="AN62" s="24">
        <f t="shared" si="14"/>
        <v>0</v>
      </c>
      <c r="AO62" s="26">
        <f t="shared" si="5"/>
        <v>0</v>
      </c>
      <c r="AP62" s="61">
        <f t="shared" si="10"/>
        <v>0</v>
      </c>
      <c r="AQ62" s="25">
        <f t="shared" si="6"/>
        <v>0</v>
      </c>
      <c r="AR62" s="26">
        <f t="shared" si="7"/>
        <v>0</v>
      </c>
    </row>
    <row r="63" spans="1:45" ht="115.5" hidden="1" x14ac:dyDescent="0.25">
      <c r="A63" s="27" t="s">
        <v>119</v>
      </c>
      <c r="B63" s="7">
        <v>2024</v>
      </c>
      <c r="C63" s="28" t="s">
        <v>120</v>
      </c>
      <c r="D63" s="28" t="s">
        <v>25</v>
      </c>
      <c r="E63" s="7" t="s">
        <v>123</v>
      </c>
      <c r="F63" s="7" t="s">
        <v>990</v>
      </c>
      <c r="G63" s="7" t="s">
        <v>843</v>
      </c>
      <c r="H63" s="7" t="s">
        <v>181</v>
      </c>
      <c r="I63" s="7" t="s">
        <v>332</v>
      </c>
      <c r="J63" s="7" t="s">
        <v>489</v>
      </c>
      <c r="K63" s="7" t="s">
        <v>892</v>
      </c>
      <c r="L63" s="7" t="s">
        <v>645</v>
      </c>
      <c r="M63" s="7" t="s">
        <v>26</v>
      </c>
      <c r="N63" s="29" t="s">
        <v>741</v>
      </c>
      <c r="O63" s="29" t="s">
        <v>746</v>
      </c>
      <c r="P63" s="48">
        <v>2.3999999999999998E-3</v>
      </c>
      <c r="Q63" s="29">
        <v>2023</v>
      </c>
      <c r="R63" s="30" t="s">
        <v>781</v>
      </c>
      <c r="S63" s="29" t="s">
        <v>11</v>
      </c>
      <c r="T63" s="31">
        <v>2.5000000000000001E-3</v>
      </c>
      <c r="U63" s="31">
        <v>3.3999999999999998E-3</v>
      </c>
      <c r="V63" s="48">
        <v>4.4108163452075203E-3</v>
      </c>
      <c r="W63" s="48">
        <v>4.4108163452075203E-3</v>
      </c>
      <c r="X63" s="48"/>
      <c r="Y63" s="29" t="s">
        <v>65</v>
      </c>
      <c r="Z63" s="35">
        <v>0</v>
      </c>
      <c r="AA63" s="61">
        <v>0</v>
      </c>
      <c r="AB63" s="24">
        <f t="shared" si="11"/>
        <v>0</v>
      </c>
      <c r="AC63" s="26">
        <f t="shared" si="9"/>
        <v>0</v>
      </c>
      <c r="AD63" s="93"/>
      <c r="AE63" s="23"/>
      <c r="AF63" s="24">
        <f t="shared" si="12"/>
        <v>0</v>
      </c>
      <c r="AG63" s="26">
        <f t="shared" si="1"/>
        <v>0</v>
      </c>
      <c r="AH63" s="93"/>
      <c r="AI63" s="23"/>
      <c r="AJ63" s="24">
        <f t="shared" si="13"/>
        <v>0</v>
      </c>
      <c r="AK63" s="26">
        <f t="shared" si="3"/>
        <v>0</v>
      </c>
      <c r="AL63" s="93"/>
      <c r="AM63" s="23"/>
      <c r="AN63" s="24">
        <f t="shared" si="14"/>
        <v>0</v>
      </c>
      <c r="AO63" s="26">
        <f t="shared" si="5"/>
        <v>0</v>
      </c>
      <c r="AP63" s="61">
        <f t="shared" si="10"/>
        <v>0</v>
      </c>
      <c r="AQ63" s="25">
        <f t="shared" si="6"/>
        <v>0</v>
      </c>
      <c r="AR63" s="26">
        <f t="shared" si="7"/>
        <v>0</v>
      </c>
    </row>
    <row r="64" spans="1:45" ht="165" hidden="1" x14ac:dyDescent="0.25">
      <c r="A64" s="27" t="s">
        <v>119</v>
      </c>
      <c r="B64" s="7">
        <v>2024</v>
      </c>
      <c r="C64" s="28" t="s">
        <v>120</v>
      </c>
      <c r="D64" s="28" t="s">
        <v>25</v>
      </c>
      <c r="E64" s="7" t="s">
        <v>123</v>
      </c>
      <c r="F64" s="7" t="s">
        <v>990</v>
      </c>
      <c r="G64" s="7" t="s">
        <v>831</v>
      </c>
      <c r="H64" s="7" t="s">
        <v>182</v>
      </c>
      <c r="I64" s="7" t="s">
        <v>333</v>
      </c>
      <c r="J64" s="7" t="s">
        <v>490</v>
      </c>
      <c r="K64" s="7" t="s">
        <v>893</v>
      </c>
      <c r="L64" s="7" t="s">
        <v>646</v>
      </c>
      <c r="M64" s="7" t="s">
        <v>739</v>
      </c>
      <c r="N64" s="29" t="s">
        <v>35</v>
      </c>
      <c r="O64" s="29" t="s">
        <v>744</v>
      </c>
      <c r="P64" s="48">
        <v>6.0475161987041039E-2</v>
      </c>
      <c r="Q64" s="29">
        <v>2023</v>
      </c>
      <c r="R64" s="30" t="s">
        <v>782</v>
      </c>
      <c r="S64" s="29" t="s">
        <v>11</v>
      </c>
      <c r="T64" s="31">
        <v>0.04</v>
      </c>
      <c r="U64" s="31">
        <v>0.05</v>
      </c>
      <c r="V64" s="56">
        <v>7.0000000000000007E-2</v>
      </c>
      <c r="W64" s="56">
        <v>7.0000000000000007E-2</v>
      </c>
      <c r="X64" s="56"/>
      <c r="Y64" s="29" t="s">
        <v>65</v>
      </c>
      <c r="Z64" s="35">
        <v>0.02</v>
      </c>
      <c r="AA64" s="61">
        <v>0.01</v>
      </c>
      <c r="AB64" s="24">
        <f t="shared" si="11"/>
        <v>0.5</v>
      </c>
      <c r="AC64" s="26" t="b">
        <f t="shared" si="9"/>
        <v>0</v>
      </c>
      <c r="AD64" s="90">
        <v>0.03</v>
      </c>
      <c r="AE64" s="23"/>
      <c r="AF64" s="24">
        <f t="shared" si="12"/>
        <v>0</v>
      </c>
      <c r="AG64" s="26">
        <f t="shared" si="1"/>
        <v>0</v>
      </c>
      <c r="AH64" s="90">
        <v>0.01</v>
      </c>
      <c r="AI64" s="23"/>
      <c r="AJ64" s="24">
        <f t="shared" si="13"/>
        <v>0</v>
      </c>
      <c r="AK64" s="26">
        <f t="shared" si="3"/>
        <v>0</v>
      </c>
      <c r="AL64" s="90">
        <v>0.01</v>
      </c>
      <c r="AM64" s="23"/>
      <c r="AN64" s="24">
        <f t="shared" si="14"/>
        <v>0</v>
      </c>
      <c r="AO64" s="26">
        <f t="shared" si="5"/>
        <v>0</v>
      </c>
      <c r="AP64" s="61">
        <f t="shared" si="10"/>
        <v>0.01</v>
      </c>
      <c r="AQ64" s="25" t="str">
        <f t="shared" si="6"/>
        <v/>
      </c>
      <c r="AR64" s="26" t="str">
        <f t="shared" si="7"/>
        <v/>
      </c>
    </row>
    <row r="65" spans="1:44" ht="181.5" hidden="1" x14ac:dyDescent="0.25">
      <c r="A65" s="27" t="s">
        <v>119</v>
      </c>
      <c r="B65" s="7">
        <v>2024</v>
      </c>
      <c r="C65" s="28" t="s">
        <v>120</v>
      </c>
      <c r="D65" s="28" t="s">
        <v>25</v>
      </c>
      <c r="E65" s="7" t="s">
        <v>123</v>
      </c>
      <c r="F65" s="7" t="s">
        <v>1007</v>
      </c>
      <c r="G65" s="7" t="s">
        <v>831</v>
      </c>
      <c r="H65" s="7" t="s">
        <v>183</v>
      </c>
      <c r="I65" s="7" t="s">
        <v>334</v>
      </c>
      <c r="J65" s="7" t="s">
        <v>491</v>
      </c>
      <c r="K65" s="7" t="s">
        <v>894</v>
      </c>
      <c r="L65" s="7" t="s">
        <v>647</v>
      </c>
      <c r="M65" s="7" t="s">
        <v>739</v>
      </c>
      <c r="N65" s="29" t="s">
        <v>741</v>
      </c>
      <c r="O65" s="29" t="s">
        <v>744</v>
      </c>
      <c r="P65" s="50">
        <v>0</v>
      </c>
      <c r="Q65" s="29">
        <v>2023</v>
      </c>
      <c r="R65" s="30" t="s">
        <v>782</v>
      </c>
      <c r="S65" s="29" t="s">
        <v>11</v>
      </c>
      <c r="T65" s="31">
        <v>0.65</v>
      </c>
      <c r="U65" s="31">
        <v>0.85</v>
      </c>
      <c r="V65" s="47">
        <v>1</v>
      </c>
      <c r="W65" s="47">
        <v>1</v>
      </c>
      <c r="X65" s="47"/>
      <c r="Y65" s="29" t="s">
        <v>65</v>
      </c>
      <c r="Z65" s="35">
        <v>0.3</v>
      </c>
      <c r="AA65" s="61">
        <v>0</v>
      </c>
      <c r="AB65" s="24">
        <f t="shared" si="11"/>
        <v>0</v>
      </c>
      <c r="AC65" s="26">
        <f t="shared" si="9"/>
        <v>0</v>
      </c>
      <c r="AD65" s="90">
        <v>0.2</v>
      </c>
      <c r="AE65" s="23"/>
      <c r="AF65" s="24">
        <f t="shared" si="12"/>
        <v>0</v>
      </c>
      <c r="AG65" s="26">
        <f t="shared" si="1"/>
        <v>0</v>
      </c>
      <c r="AH65" s="90">
        <v>0.2</v>
      </c>
      <c r="AI65" s="23"/>
      <c r="AJ65" s="24">
        <f t="shared" si="13"/>
        <v>0</v>
      </c>
      <c r="AK65" s="26">
        <f t="shared" si="3"/>
        <v>0</v>
      </c>
      <c r="AL65" s="90">
        <v>0.3</v>
      </c>
      <c r="AM65" s="23"/>
      <c r="AN65" s="24">
        <f t="shared" si="14"/>
        <v>0</v>
      </c>
      <c r="AO65" s="26">
        <f t="shared" si="5"/>
        <v>0</v>
      </c>
      <c r="AP65" s="61">
        <f t="shared" si="10"/>
        <v>0</v>
      </c>
      <c r="AQ65" s="25">
        <f t="shared" si="6"/>
        <v>0</v>
      </c>
      <c r="AR65" s="26">
        <f t="shared" si="7"/>
        <v>0</v>
      </c>
    </row>
    <row r="66" spans="1:44" ht="99" x14ac:dyDescent="0.25">
      <c r="A66" s="27" t="s">
        <v>119</v>
      </c>
      <c r="B66" s="7">
        <v>2024</v>
      </c>
      <c r="C66" s="28" t="s">
        <v>120</v>
      </c>
      <c r="D66" s="28" t="s">
        <v>25</v>
      </c>
      <c r="E66" s="7" t="s">
        <v>123</v>
      </c>
      <c r="F66" s="7" t="s">
        <v>1005</v>
      </c>
      <c r="G66" s="7" t="s">
        <v>843</v>
      </c>
      <c r="H66" s="7" t="s">
        <v>184</v>
      </c>
      <c r="I66" s="7" t="s">
        <v>335</v>
      </c>
      <c r="J66" s="7" t="s">
        <v>492</v>
      </c>
      <c r="K66" s="7" t="s">
        <v>887</v>
      </c>
      <c r="L66" s="7" t="s">
        <v>648</v>
      </c>
      <c r="M66" s="7" t="s">
        <v>26</v>
      </c>
      <c r="N66" s="29" t="s">
        <v>35</v>
      </c>
      <c r="O66" s="29" t="s">
        <v>6</v>
      </c>
      <c r="P66" s="55">
        <v>0.22500000000000001</v>
      </c>
      <c r="Q66" s="29">
        <v>2023</v>
      </c>
      <c r="R66" s="30" t="s">
        <v>780</v>
      </c>
      <c r="S66" s="29" t="s">
        <v>61</v>
      </c>
      <c r="T66" s="31">
        <v>0.25</v>
      </c>
      <c r="U66" s="31">
        <v>0.23</v>
      </c>
      <c r="V66" s="47">
        <v>0.21</v>
      </c>
      <c r="W66" s="47">
        <v>0.21</v>
      </c>
      <c r="X66" s="47"/>
      <c r="Y66" s="29" t="s">
        <v>65</v>
      </c>
      <c r="Z66" s="35">
        <v>0</v>
      </c>
      <c r="AA66" s="61">
        <v>0</v>
      </c>
      <c r="AB66" s="24">
        <f t="shared" si="11"/>
        <v>0</v>
      </c>
      <c r="AC66" s="26">
        <f t="shared" si="9"/>
        <v>0</v>
      </c>
      <c r="AD66" s="93"/>
      <c r="AE66" s="23"/>
      <c r="AF66" s="24">
        <f t="shared" si="12"/>
        <v>0</v>
      </c>
      <c r="AG66" s="26">
        <f t="shared" si="1"/>
        <v>0</v>
      </c>
      <c r="AH66" s="93"/>
      <c r="AI66" s="23"/>
      <c r="AJ66" s="24">
        <f t="shared" si="13"/>
        <v>0</v>
      </c>
      <c r="AK66" s="26">
        <f t="shared" si="3"/>
        <v>0</v>
      </c>
      <c r="AL66" s="90">
        <v>0.21</v>
      </c>
      <c r="AM66" s="23"/>
      <c r="AN66" s="24">
        <f t="shared" si="14"/>
        <v>0</v>
      </c>
      <c r="AO66" s="26">
        <f t="shared" si="5"/>
        <v>0</v>
      </c>
      <c r="AP66" s="61">
        <f t="shared" si="10"/>
        <v>0</v>
      </c>
      <c r="AQ66" s="25">
        <f t="shared" si="6"/>
        <v>0</v>
      </c>
      <c r="AR66" s="26">
        <f t="shared" si="7"/>
        <v>0</v>
      </c>
    </row>
    <row r="67" spans="1:44" ht="148.5" hidden="1" x14ac:dyDescent="0.25">
      <c r="A67" s="27" t="s">
        <v>119</v>
      </c>
      <c r="B67" s="7">
        <v>2024</v>
      </c>
      <c r="C67" s="28" t="s">
        <v>120</v>
      </c>
      <c r="D67" s="28" t="s">
        <v>25</v>
      </c>
      <c r="E67" s="7" t="s">
        <v>123</v>
      </c>
      <c r="F67" s="7" t="s">
        <v>990</v>
      </c>
      <c r="G67" s="7" t="s">
        <v>843</v>
      </c>
      <c r="H67" s="7" t="s">
        <v>184</v>
      </c>
      <c r="I67" s="7" t="s">
        <v>336</v>
      </c>
      <c r="J67" s="7" t="s">
        <v>493</v>
      </c>
      <c r="K67" s="7" t="s">
        <v>895</v>
      </c>
      <c r="L67" s="7" t="s">
        <v>649</v>
      </c>
      <c r="M67" s="7" t="s">
        <v>26</v>
      </c>
      <c r="N67" s="29" t="s">
        <v>741</v>
      </c>
      <c r="O67" s="29" t="s">
        <v>746</v>
      </c>
      <c r="P67" s="48">
        <v>2.5999999999999999E-3</v>
      </c>
      <c r="Q67" s="29">
        <v>2023</v>
      </c>
      <c r="R67" s="30" t="s">
        <v>781</v>
      </c>
      <c r="S67" s="29" t="s">
        <v>11</v>
      </c>
      <c r="T67" s="31">
        <v>8.5000000000000006E-3</v>
      </c>
      <c r="U67" s="31">
        <v>0.01</v>
      </c>
      <c r="V67" s="48">
        <v>1.0690760779474074E-2</v>
      </c>
      <c r="W67" s="48">
        <v>1.0690760779474074E-2</v>
      </c>
      <c r="X67" s="48"/>
      <c r="Y67" s="29" t="s">
        <v>65</v>
      </c>
      <c r="Z67" s="35">
        <v>0</v>
      </c>
      <c r="AA67" s="61">
        <v>0</v>
      </c>
      <c r="AB67" s="24">
        <f t="shared" si="11"/>
        <v>0</v>
      </c>
      <c r="AC67" s="26">
        <f t="shared" si="9"/>
        <v>0</v>
      </c>
      <c r="AD67" s="93"/>
      <c r="AE67" s="23"/>
      <c r="AF67" s="24">
        <f t="shared" si="12"/>
        <v>0</v>
      </c>
      <c r="AG67" s="26">
        <f t="shared" si="1"/>
        <v>0</v>
      </c>
      <c r="AH67" s="93"/>
      <c r="AI67" s="23"/>
      <c r="AJ67" s="24">
        <f t="shared" si="13"/>
        <v>0</v>
      </c>
      <c r="AK67" s="26">
        <f t="shared" si="3"/>
        <v>0</v>
      </c>
      <c r="AL67" s="93"/>
      <c r="AM67" s="23"/>
      <c r="AN67" s="24">
        <f t="shared" si="14"/>
        <v>0</v>
      </c>
      <c r="AO67" s="26">
        <f t="shared" si="5"/>
        <v>0</v>
      </c>
      <c r="AP67" s="61">
        <f t="shared" si="10"/>
        <v>0</v>
      </c>
      <c r="AQ67" s="25">
        <f t="shared" si="6"/>
        <v>0</v>
      </c>
      <c r="AR67" s="26">
        <f t="shared" si="7"/>
        <v>0</v>
      </c>
    </row>
    <row r="68" spans="1:44" ht="165" hidden="1" x14ac:dyDescent="0.25">
      <c r="A68" s="27" t="s">
        <v>119</v>
      </c>
      <c r="B68" s="7">
        <v>2024</v>
      </c>
      <c r="C68" s="28" t="s">
        <v>120</v>
      </c>
      <c r="D68" s="28" t="s">
        <v>25</v>
      </c>
      <c r="E68" s="7" t="s">
        <v>123</v>
      </c>
      <c r="F68" s="7" t="s">
        <v>1008</v>
      </c>
      <c r="G68" s="7" t="s">
        <v>831</v>
      </c>
      <c r="H68" s="7" t="s">
        <v>185</v>
      </c>
      <c r="I68" s="7" t="s">
        <v>337</v>
      </c>
      <c r="J68" s="7" t="s">
        <v>494</v>
      </c>
      <c r="K68" s="7" t="s">
        <v>896</v>
      </c>
      <c r="L68" s="7" t="s">
        <v>650</v>
      </c>
      <c r="M68" s="7" t="s">
        <v>739</v>
      </c>
      <c r="N68" s="29" t="s">
        <v>741</v>
      </c>
      <c r="O68" s="29" t="s">
        <v>744</v>
      </c>
      <c r="P68" s="47">
        <v>1</v>
      </c>
      <c r="Q68" s="29">
        <v>2023</v>
      </c>
      <c r="R68" s="30" t="s">
        <v>782</v>
      </c>
      <c r="S68" s="29" t="s">
        <v>11</v>
      </c>
      <c r="T68" s="31">
        <v>0.65</v>
      </c>
      <c r="U68" s="31">
        <v>0.85</v>
      </c>
      <c r="V68" s="47">
        <v>1</v>
      </c>
      <c r="W68" s="47">
        <v>1</v>
      </c>
      <c r="X68" s="47"/>
      <c r="Y68" s="29" t="s">
        <v>65</v>
      </c>
      <c r="Z68" s="35">
        <v>0.25</v>
      </c>
      <c r="AA68" s="61">
        <v>0.2</v>
      </c>
      <c r="AB68" s="24">
        <f t="shared" si="11"/>
        <v>0.8</v>
      </c>
      <c r="AC68" s="26" t="str">
        <f t="shared" si="9"/>
        <v>Amarillo</v>
      </c>
      <c r="AD68" s="35">
        <v>0.25</v>
      </c>
      <c r="AE68" s="23"/>
      <c r="AF68" s="24">
        <f t="shared" si="12"/>
        <v>0</v>
      </c>
      <c r="AG68" s="26">
        <f t="shared" ref="AG68:AG131" si="19">IF(AF68="","",IF(AF68&gt;1.3,"Rojo",IF($S68="Ascendente",IF(AND(AF68=0,AF68=0),0,IF(AND(AF68&lt;=$T68,AF68&gt;0),"Rojo",IF(AND(AF68&gt;$T68,AF68&lt;=$U68),"Amarillo",IF(AND(AF68&gt;$U68,AF68&lt;=$V68),"Verde")))),IF($S68="Descendente",IF(AND(AF68&gt;=$V68,AF68&lt;$U68),"Verde",IF(AND(AF68&gt;=$U68,AF68&lt;$T68),"Amarillo",IF(AND(AF68&gt;=$T68,AF68&gt;1.3),"Rojo",0)))))))</f>
        <v>0</v>
      </c>
      <c r="AH68" s="35">
        <v>0.25</v>
      </c>
      <c r="AI68" s="23"/>
      <c r="AJ68" s="24">
        <f t="shared" si="13"/>
        <v>0</v>
      </c>
      <c r="AK68" s="26">
        <f t="shared" ref="AK68:AK131" si="20">IF(AJ68="","",IF(AJ68&gt;1.3,"Rojo",IF($S68="Ascendente",IF(AND(AJ68=0,AJ68=0),0,IF(AND(AJ68&lt;=$T68,AJ68&gt;0),"Rojo",IF(AND(AJ68&gt;$T68,AJ68&lt;=$U68),"Amarillo",IF(AND(AJ68&gt;$U68,AJ68&lt;=$V68),"Verde")))),IF($S68="Descendente",IF(AND(AJ68&gt;=$V68,AJ68&lt;$U68),"Verde",IF(AND(AJ68&gt;=$U68,AJ68&lt;$T68),"Amarillo",IF(AND(AJ68&gt;=$T68,AJ68&gt;1.3),"Rojo",0)))))))</f>
        <v>0</v>
      </c>
      <c r="AL68" s="35">
        <v>0.25</v>
      </c>
      <c r="AM68" s="23"/>
      <c r="AN68" s="24">
        <f t="shared" si="14"/>
        <v>0</v>
      </c>
      <c r="AO68" s="26">
        <f t="shared" ref="AO68:AO131" si="21">IF(AN68="","",IF(AN68&gt;1.3,"Rojo",IF($S68="Ascendente",IF(AND(AN68=0,AN68=0),0,IF(AND(AN68&lt;=$T68,AN68&gt;0),"Rojo",IF(AND(AN68&gt;$T68,AN68&lt;=$U68),"Amarillo",IF(AND(AN68&gt;$U68,AN68&lt;=$V68),"Verde")))),IF($S68="Descendente",IF(AND(AN68&gt;=$V68,AN68&lt;$U68),"Verde",IF(AND(AN68&gt;=$U68,AN68&lt;$T68),"Amarillo",IF(AND(AN68&gt;=$T68,AN68&gt;1.3),"Rojo",0)))))))</f>
        <v>0</v>
      </c>
      <c r="AP68" s="61">
        <f t="shared" si="10"/>
        <v>0.2</v>
      </c>
      <c r="AQ68" s="25" t="str">
        <f t="shared" ref="AQ68:AQ131" si="22">IF(AP68=0,0,IFERROR(AP68/X68,""))</f>
        <v/>
      </c>
      <c r="AR68" s="26" t="str">
        <f t="shared" ref="AR68:AR131" si="23">IF(AQ68="","",IF(AQ68&gt;1.3,"Rojo",IF($S68="Ascendente",IF(AND(AQ68=0,AQ68=0),0,IF(AND(AQ68&lt;=$T68,AQ68&gt;0),"Rojo",IF(AND(AQ68&gt;$T68,AQ68&lt;=$U68),"Amarillo",IF(AND(AQ68&gt;$U68,AQ68&lt;=$V68),"Verde")))),IF($S68="Descendente",IF(AND(AQ68&gt;=$V68,AQ68&lt;$U68),"Verde",IF(AND(AQ68&gt;=$U68,AQ68&lt;$T68),"Amarillo",IF(AND(AQ68&gt;=$T68,AQ68&gt;1.3),"Rojo",0)))))))</f>
        <v/>
      </c>
    </row>
    <row r="69" spans="1:44" ht="132" hidden="1" x14ac:dyDescent="0.25">
      <c r="A69" s="27" t="s">
        <v>119</v>
      </c>
      <c r="B69" s="7">
        <v>2024</v>
      </c>
      <c r="C69" s="28" t="s">
        <v>120</v>
      </c>
      <c r="D69" s="28" t="s">
        <v>25</v>
      </c>
      <c r="E69" s="7" t="s">
        <v>123</v>
      </c>
      <c r="F69" s="7" t="s">
        <v>990</v>
      </c>
      <c r="G69" s="7" t="s">
        <v>831</v>
      </c>
      <c r="H69" s="7" t="s">
        <v>186</v>
      </c>
      <c r="I69" s="7" t="s">
        <v>338</v>
      </c>
      <c r="J69" s="7" t="s">
        <v>495</v>
      </c>
      <c r="K69" s="7" t="s">
        <v>897</v>
      </c>
      <c r="L69" s="7" t="s">
        <v>651</v>
      </c>
      <c r="M69" s="7" t="s">
        <v>739</v>
      </c>
      <c r="N69" s="29" t="s">
        <v>35</v>
      </c>
      <c r="O69" s="29" t="s">
        <v>744</v>
      </c>
      <c r="P69" s="48">
        <f>(993/30385)</f>
        <v>3.2680598979759751E-2</v>
      </c>
      <c r="Q69" s="29">
        <v>2023</v>
      </c>
      <c r="R69" s="30" t="s">
        <v>782</v>
      </c>
      <c r="S69" s="29" t="s">
        <v>11</v>
      </c>
      <c r="T69" s="31">
        <v>0.02</v>
      </c>
      <c r="U69" s="31">
        <v>0.03</v>
      </c>
      <c r="V69" s="55">
        <v>3.5000000000000003E-2</v>
      </c>
      <c r="W69" s="55">
        <v>3.5000000000000003E-2</v>
      </c>
      <c r="X69" s="55"/>
      <c r="Y69" s="29" t="s">
        <v>65</v>
      </c>
      <c r="Z69" s="35">
        <v>0.01</v>
      </c>
      <c r="AA69" s="85">
        <v>4.0000000000000001E-3</v>
      </c>
      <c r="AB69" s="24">
        <f t="shared" si="11"/>
        <v>0.4</v>
      </c>
      <c r="AC69" s="26" t="b">
        <f t="shared" ref="AC69:AC132" si="24">IF(AB69="","",IF(AB69&gt;1.3,"Rojo",IF($S69="Ascendente",IF(AND(AB69=0,AB69=0),0,IF(AND(AB69&lt;=$T69,AB69&gt;0),"Rojo",IF(AND(AB69&gt;$T69,AB69&lt;=$U69),"Amarillo",IF(AND(AB69&gt;$U69,AB69&lt;=$V69),"Verde")))),IF($S69="Descendente",IF(AND(AB69&gt;=$V69,AB69&lt;$U69),"Verde",IF(AND(AB69&gt;=$U69,AB69&lt;$T69),"Amarillo",IF(AND(AB69&gt;=$T69,AB69&gt;1.3),"Rojo",0)))))))</f>
        <v>0</v>
      </c>
      <c r="AD69" s="35">
        <v>0.01</v>
      </c>
      <c r="AE69" s="23"/>
      <c r="AF69" s="24">
        <f t="shared" si="12"/>
        <v>0</v>
      </c>
      <c r="AG69" s="26">
        <f t="shared" si="19"/>
        <v>0</v>
      </c>
      <c r="AH69" s="94">
        <v>1.4999999999999999E-2</v>
      </c>
      <c r="AI69" s="23"/>
      <c r="AJ69" s="24">
        <f t="shared" si="13"/>
        <v>0</v>
      </c>
      <c r="AK69" s="26">
        <f t="shared" si="20"/>
        <v>0</v>
      </c>
      <c r="AL69" s="35"/>
      <c r="AM69" s="23"/>
      <c r="AN69" s="24">
        <f t="shared" si="14"/>
        <v>0</v>
      </c>
      <c r="AO69" s="26">
        <f t="shared" si="21"/>
        <v>0</v>
      </c>
      <c r="AP69" s="61">
        <f t="shared" ref="AP69:AP78" si="25">+AA69+AE69+AI69+AM69</f>
        <v>4.0000000000000001E-3</v>
      </c>
      <c r="AQ69" s="25" t="str">
        <f t="shared" si="22"/>
        <v/>
      </c>
      <c r="AR69" s="26" t="str">
        <f t="shared" si="23"/>
        <v/>
      </c>
    </row>
    <row r="70" spans="1:44" ht="165" hidden="1" x14ac:dyDescent="0.25">
      <c r="A70" s="27" t="s">
        <v>119</v>
      </c>
      <c r="B70" s="7">
        <v>2024</v>
      </c>
      <c r="C70" s="28" t="s">
        <v>120</v>
      </c>
      <c r="D70" s="28" t="s">
        <v>25</v>
      </c>
      <c r="E70" s="7" t="s">
        <v>123</v>
      </c>
      <c r="F70" s="7" t="s">
        <v>1009</v>
      </c>
      <c r="G70" s="7" t="s">
        <v>831</v>
      </c>
      <c r="H70" s="7" t="s">
        <v>187</v>
      </c>
      <c r="I70" s="7" t="s">
        <v>339</v>
      </c>
      <c r="J70" s="7" t="s">
        <v>496</v>
      </c>
      <c r="K70" s="7" t="s">
        <v>898</v>
      </c>
      <c r="L70" s="7" t="s">
        <v>652</v>
      </c>
      <c r="M70" s="7" t="s">
        <v>739</v>
      </c>
      <c r="N70" s="29" t="s">
        <v>35</v>
      </c>
      <c r="O70" s="29" t="s">
        <v>744</v>
      </c>
      <c r="P70" s="51">
        <f>22318/30385</f>
        <v>0.73450715813723877</v>
      </c>
      <c r="Q70" s="29">
        <v>2023</v>
      </c>
      <c r="R70" s="30" t="s">
        <v>782</v>
      </c>
      <c r="S70" s="29" t="s">
        <v>11</v>
      </c>
      <c r="T70" s="31">
        <v>0.4</v>
      </c>
      <c r="U70" s="31">
        <v>0.55000000000000004</v>
      </c>
      <c r="V70" s="47">
        <v>0.75</v>
      </c>
      <c r="W70" s="47">
        <v>0.75</v>
      </c>
      <c r="X70" s="47"/>
      <c r="Y70" s="29" t="s">
        <v>65</v>
      </c>
      <c r="Z70" s="35">
        <v>0.23</v>
      </c>
      <c r="AA70" s="61">
        <v>0.23</v>
      </c>
      <c r="AB70" s="24">
        <f t="shared" si="11"/>
        <v>1</v>
      </c>
      <c r="AC70" s="26" t="b">
        <f t="shared" si="24"/>
        <v>0</v>
      </c>
      <c r="AD70" s="35">
        <v>0.2</v>
      </c>
      <c r="AE70" s="23"/>
      <c r="AF70" s="24">
        <f t="shared" si="12"/>
        <v>0</v>
      </c>
      <c r="AG70" s="26">
        <f t="shared" si="19"/>
        <v>0</v>
      </c>
      <c r="AH70" s="35">
        <v>0.15</v>
      </c>
      <c r="AI70" s="23"/>
      <c r="AJ70" s="24">
        <f t="shared" si="13"/>
        <v>0</v>
      </c>
      <c r="AK70" s="26">
        <f t="shared" si="20"/>
        <v>0</v>
      </c>
      <c r="AL70" s="35">
        <v>0.17</v>
      </c>
      <c r="AM70" s="23"/>
      <c r="AN70" s="24">
        <f t="shared" si="14"/>
        <v>0</v>
      </c>
      <c r="AO70" s="26">
        <f t="shared" si="21"/>
        <v>0</v>
      </c>
      <c r="AP70" s="61">
        <f t="shared" si="25"/>
        <v>0.23</v>
      </c>
      <c r="AQ70" s="25" t="str">
        <f t="shared" si="22"/>
        <v/>
      </c>
      <c r="AR70" s="26" t="str">
        <f t="shared" si="23"/>
        <v/>
      </c>
    </row>
    <row r="71" spans="1:44" ht="132" hidden="1" x14ac:dyDescent="0.25">
      <c r="A71" s="27" t="s">
        <v>119</v>
      </c>
      <c r="B71" s="7">
        <v>2024</v>
      </c>
      <c r="C71" s="28" t="s">
        <v>120</v>
      </c>
      <c r="D71" s="28" t="s">
        <v>25</v>
      </c>
      <c r="E71" s="7" t="s">
        <v>123</v>
      </c>
      <c r="F71" s="7" t="s">
        <v>990</v>
      </c>
      <c r="G71" s="7" t="s">
        <v>843</v>
      </c>
      <c r="H71" s="7" t="s">
        <v>188</v>
      </c>
      <c r="I71" s="7" t="s">
        <v>340</v>
      </c>
      <c r="J71" s="7" t="s">
        <v>497</v>
      </c>
      <c r="K71" s="7" t="s">
        <v>899</v>
      </c>
      <c r="L71" s="7" t="s">
        <v>653</v>
      </c>
      <c r="M71" s="7" t="s">
        <v>26</v>
      </c>
      <c r="N71" s="29" t="s">
        <v>741</v>
      </c>
      <c r="O71" s="29" t="s">
        <v>746</v>
      </c>
      <c r="P71" s="55">
        <v>4.4000000000000003E-3</v>
      </c>
      <c r="Q71" s="29">
        <v>2023</v>
      </c>
      <c r="R71" s="30" t="s">
        <v>781</v>
      </c>
      <c r="S71" s="29" t="s">
        <v>11</v>
      </c>
      <c r="T71" s="31">
        <v>1.5E-3</v>
      </c>
      <c r="U71" s="31">
        <v>3.5999999999999999E-3</v>
      </c>
      <c r="V71" s="48">
        <v>3.797583250408226E-3</v>
      </c>
      <c r="W71" s="48">
        <v>3.797583250408226E-3</v>
      </c>
      <c r="X71" s="48"/>
      <c r="Y71" s="29" t="s">
        <v>65</v>
      </c>
      <c r="Z71" s="35">
        <v>0</v>
      </c>
      <c r="AA71" s="61">
        <v>0</v>
      </c>
      <c r="AB71" s="24">
        <f t="shared" si="11"/>
        <v>0</v>
      </c>
      <c r="AC71" s="26">
        <f t="shared" si="24"/>
        <v>0</v>
      </c>
      <c r="AD71" s="93"/>
      <c r="AE71" s="23"/>
      <c r="AF71" s="24">
        <f t="shared" si="12"/>
        <v>0</v>
      </c>
      <c r="AG71" s="26">
        <f t="shared" si="19"/>
        <v>0</v>
      </c>
      <c r="AH71" s="93"/>
      <c r="AI71" s="23"/>
      <c r="AJ71" s="24">
        <f t="shared" si="13"/>
        <v>0</v>
      </c>
      <c r="AK71" s="26">
        <f t="shared" si="20"/>
        <v>0</v>
      </c>
      <c r="AL71" s="93"/>
      <c r="AM71" s="23"/>
      <c r="AN71" s="24">
        <f t="shared" si="14"/>
        <v>0</v>
      </c>
      <c r="AO71" s="26">
        <f t="shared" si="21"/>
        <v>0</v>
      </c>
      <c r="AP71" s="61">
        <f t="shared" si="25"/>
        <v>0</v>
      </c>
      <c r="AQ71" s="25">
        <f t="shared" si="22"/>
        <v>0</v>
      </c>
      <c r="AR71" s="26">
        <f t="shared" si="23"/>
        <v>0</v>
      </c>
    </row>
    <row r="72" spans="1:44" ht="132" hidden="1" x14ac:dyDescent="0.25">
      <c r="A72" s="27" t="s">
        <v>119</v>
      </c>
      <c r="B72" s="7">
        <v>2024</v>
      </c>
      <c r="C72" s="28" t="s">
        <v>120</v>
      </c>
      <c r="D72" s="28" t="s">
        <v>25</v>
      </c>
      <c r="E72" s="7" t="s">
        <v>123</v>
      </c>
      <c r="F72" s="7" t="s">
        <v>990</v>
      </c>
      <c r="G72" s="7" t="s">
        <v>831</v>
      </c>
      <c r="H72" s="7" t="s">
        <v>189</v>
      </c>
      <c r="I72" s="7" t="s">
        <v>341</v>
      </c>
      <c r="J72" s="7" t="s">
        <v>498</v>
      </c>
      <c r="K72" s="7" t="s">
        <v>900</v>
      </c>
      <c r="L72" s="7" t="s">
        <v>654</v>
      </c>
      <c r="M72" s="7" t="s">
        <v>26</v>
      </c>
      <c r="N72" s="29" t="s">
        <v>741</v>
      </c>
      <c r="O72" s="29" t="s">
        <v>746</v>
      </c>
      <c r="P72" s="78">
        <f>66520/465393946.86</f>
        <v>1.4293267123220786E-4</v>
      </c>
      <c r="Q72" s="29">
        <v>2023</v>
      </c>
      <c r="R72" s="30" t="s">
        <v>781</v>
      </c>
      <c r="S72" s="29" t="s">
        <v>11</v>
      </c>
      <c r="T72" s="31">
        <v>2.5000000000000001E-3</v>
      </c>
      <c r="U72" s="31">
        <v>4.3E-3</v>
      </c>
      <c r="V72" s="48">
        <v>4.4108163452075203E-3</v>
      </c>
      <c r="W72" s="48">
        <v>4.4108163452075203E-3</v>
      </c>
      <c r="X72" s="48"/>
      <c r="Y72" s="29" t="s">
        <v>65</v>
      </c>
      <c r="Z72" s="35">
        <v>0</v>
      </c>
      <c r="AA72" s="61">
        <v>0</v>
      </c>
      <c r="AB72" s="24">
        <f t="shared" si="11"/>
        <v>0</v>
      </c>
      <c r="AC72" s="26">
        <f t="shared" si="24"/>
        <v>0</v>
      </c>
      <c r="AD72" s="93"/>
      <c r="AE72" s="23"/>
      <c r="AF72" s="24">
        <f t="shared" si="12"/>
        <v>0</v>
      </c>
      <c r="AG72" s="26">
        <f t="shared" si="19"/>
        <v>0</v>
      </c>
      <c r="AH72" s="93"/>
      <c r="AI72" s="23"/>
      <c r="AJ72" s="24">
        <f t="shared" si="13"/>
        <v>0</v>
      </c>
      <c r="AK72" s="26">
        <f t="shared" si="20"/>
        <v>0</v>
      </c>
      <c r="AL72" s="93"/>
      <c r="AM72" s="23"/>
      <c r="AN72" s="24">
        <f t="shared" si="14"/>
        <v>0</v>
      </c>
      <c r="AO72" s="26">
        <f t="shared" si="21"/>
        <v>0</v>
      </c>
      <c r="AP72" s="61">
        <f t="shared" si="25"/>
        <v>0</v>
      </c>
      <c r="AQ72" s="25">
        <f t="shared" si="22"/>
        <v>0</v>
      </c>
      <c r="AR72" s="26">
        <f t="shared" si="23"/>
        <v>0</v>
      </c>
    </row>
    <row r="73" spans="1:44" ht="148.5" hidden="1" x14ac:dyDescent="0.25">
      <c r="A73" s="27" t="s">
        <v>119</v>
      </c>
      <c r="B73" s="7">
        <v>2024</v>
      </c>
      <c r="C73" s="28" t="s">
        <v>120</v>
      </c>
      <c r="D73" s="28" t="s">
        <v>25</v>
      </c>
      <c r="E73" s="7" t="s">
        <v>123</v>
      </c>
      <c r="F73" s="7" t="s">
        <v>1010</v>
      </c>
      <c r="G73" s="7" t="s">
        <v>831</v>
      </c>
      <c r="H73" s="7" t="s">
        <v>190</v>
      </c>
      <c r="I73" s="7" t="s">
        <v>342</v>
      </c>
      <c r="J73" s="7" t="s">
        <v>499</v>
      </c>
      <c r="K73" s="7" t="s">
        <v>901</v>
      </c>
      <c r="L73" s="7" t="s">
        <v>655</v>
      </c>
      <c r="M73" s="7" t="s">
        <v>739</v>
      </c>
      <c r="N73" s="29" t="s">
        <v>741</v>
      </c>
      <c r="O73" s="29" t="s">
        <v>744</v>
      </c>
      <c r="P73" s="47">
        <v>0.5</v>
      </c>
      <c r="Q73" s="29">
        <v>2023</v>
      </c>
      <c r="R73" s="30" t="s">
        <v>782</v>
      </c>
      <c r="S73" s="29" t="s">
        <v>11</v>
      </c>
      <c r="T73" s="31">
        <v>0.3</v>
      </c>
      <c r="U73" s="31">
        <v>0.66</v>
      </c>
      <c r="V73" s="47">
        <f>6/9</f>
        <v>0.66666666666666663</v>
      </c>
      <c r="W73" s="47">
        <f>6/9</f>
        <v>0.66666666666666663</v>
      </c>
      <c r="X73" s="47"/>
      <c r="Y73" s="29" t="s">
        <v>65</v>
      </c>
      <c r="Z73" s="35">
        <v>0.3</v>
      </c>
      <c r="AA73" s="61">
        <v>0.25</v>
      </c>
      <c r="AB73" s="24">
        <f t="shared" si="11"/>
        <v>0.83333333333333337</v>
      </c>
      <c r="AC73" s="26" t="b">
        <f t="shared" si="24"/>
        <v>0</v>
      </c>
      <c r="AD73" s="35">
        <v>0.2</v>
      </c>
      <c r="AE73" s="23"/>
      <c r="AF73" s="24">
        <f t="shared" si="12"/>
        <v>0</v>
      </c>
      <c r="AG73" s="26">
        <f t="shared" si="19"/>
        <v>0</v>
      </c>
      <c r="AH73" s="35">
        <v>0.17</v>
      </c>
      <c r="AI73" s="23"/>
      <c r="AJ73" s="24">
        <f t="shared" si="13"/>
        <v>0</v>
      </c>
      <c r="AK73" s="26">
        <f t="shared" si="20"/>
        <v>0</v>
      </c>
      <c r="AL73" s="35"/>
      <c r="AM73" s="23"/>
      <c r="AN73" s="24">
        <f t="shared" si="14"/>
        <v>0</v>
      </c>
      <c r="AO73" s="26">
        <f t="shared" si="21"/>
        <v>0</v>
      </c>
      <c r="AP73" s="61">
        <f t="shared" si="25"/>
        <v>0.25</v>
      </c>
      <c r="AQ73" s="25" t="str">
        <f t="shared" si="22"/>
        <v/>
      </c>
      <c r="AR73" s="26" t="str">
        <f t="shared" si="23"/>
        <v/>
      </c>
    </row>
    <row r="74" spans="1:44" ht="132" hidden="1" x14ac:dyDescent="0.25">
      <c r="A74" s="27" t="s">
        <v>119</v>
      </c>
      <c r="B74" s="7">
        <v>2024</v>
      </c>
      <c r="C74" s="28" t="s">
        <v>120</v>
      </c>
      <c r="D74" s="28" t="s">
        <v>25</v>
      </c>
      <c r="E74" s="7" t="s">
        <v>123</v>
      </c>
      <c r="F74" s="7" t="s">
        <v>990</v>
      </c>
      <c r="G74" s="7" t="s">
        <v>843</v>
      </c>
      <c r="H74" s="7" t="s">
        <v>191</v>
      </c>
      <c r="I74" s="7" t="s">
        <v>343</v>
      </c>
      <c r="J74" s="7" t="s">
        <v>500</v>
      </c>
      <c r="K74" s="7" t="s">
        <v>902</v>
      </c>
      <c r="L74" s="7" t="s">
        <v>656</v>
      </c>
      <c r="M74" s="7" t="s">
        <v>26</v>
      </c>
      <c r="N74" s="29" t="s">
        <v>741</v>
      </c>
      <c r="O74" s="29" t="s">
        <v>746</v>
      </c>
      <c r="P74" s="55">
        <v>1.2699999999999999E-2</v>
      </c>
      <c r="Q74" s="29">
        <v>2023</v>
      </c>
      <c r="R74" s="30" t="s">
        <v>781</v>
      </c>
      <c r="S74" s="29" t="s">
        <v>11</v>
      </c>
      <c r="T74" s="31">
        <v>0.01</v>
      </c>
      <c r="U74" s="31">
        <v>1.4E-2</v>
      </c>
      <c r="V74" s="55">
        <v>1.41E-2</v>
      </c>
      <c r="W74" s="55">
        <v>1.41E-2</v>
      </c>
      <c r="X74" s="55"/>
      <c r="Y74" s="29" t="s">
        <v>65</v>
      </c>
      <c r="Z74" s="35">
        <v>0</v>
      </c>
      <c r="AA74" s="61">
        <v>0</v>
      </c>
      <c r="AB74" s="24">
        <f t="shared" si="11"/>
        <v>0</v>
      </c>
      <c r="AC74" s="26">
        <f t="shared" si="24"/>
        <v>0</v>
      </c>
      <c r="AD74" s="93"/>
      <c r="AE74" s="23"/>
      <c r="AF74" s="24">
        <f t="shared" si="12"/>
        <v>0</v>
      </c>
      <c r="AG74" s="26">
        <f t="shared" si="19"/>
        <v>0</v>
      </c>
      <c r="AH74" s="97">
        <v>1.41E-2</v>
      </c>
      <c r="AI74" s="23"/>
      <c r="AJ74" s="24">
        <f t="shared" si="13"/>
        <v>0</v>
      </c>
      <c r="AK74" s="26">
        <f t="shared" si="20"/>
        <v>0</v>
      </c>
      <c r="AL74" s="93"/>
      <c r="AM74" s="23"/>
      <c r="AN74" s="24">
        <f t="shared" si="14"/>
        <v>0</v>
      </c>
      <c r="AO74" s="26">
        <f t="shared" si="21"/>
        <v>0</v>
      </c>
      <c r="AP74" s="61">
        <f t="shared" si="25"/>
        <v>0</v>
      </c>
      <c r="AQ74" s="25">
        <f t="shared" si="22"/>
        <v>0</v>
      </c>
      <c r="AR74" s="26">
        <f t="shared" si="23"/>
        <v>0</v>
      </c>
    </row>
    <row r="75" spans="1:44" ht="198" hidden="1" x14ac:dyDescent="0.25">
      <c r="A75" s="27" t="s">
        <v>119</v>
      </c>
      <c r="B75" s="7">
        <v>2024</v>
      </c>
      <c r="C75" s="28" t="s">
        <v>120</v>
      </c>
      <c r="D75" s="28" t="s">
        <v>25</v>
      </c>
      <c r="E75" s="7" t="s">
        <v>123</v>
      </c>
      <c r="F75" s="7" t="s">
        <v>1011</v>
      </c>
      <c r="G75" s="7" t="s">
        <v>831</v>
      </c>
      <c r="H75" s="7" t="s">
        <v>192</v>
      </c>
      <c r="I75" s="7" t="s">
        <v>344</v>
      </c>
      <c r="J75" s="7" t="s">
        <v>501</v>
      </c>
      <c r="K75" s="7" t="s">
        <v>903</v>
      </c>
      <c r="L75" s="7" t="s">
        <v>657</v>
      </c>
      <c r="M75" s="7" t="s">
        <v>739</v>
      </c>
      <c r="N75" s="29" t="s">
        <v>741</v>
      </c>
      <c r="O75" s="29" t="s">
        <v>744</v>
      </c>
      <c r="P75" s="51">
        <f>6/8</f>
        <v>0.75</v>
      </c>
      <c r="Q75" s="29">
        <v>2023</v>
      </c>
      <c r="R75" s="30" t="s">
        <v>782</v>
      </c>
      <c r="S75" s="29" t="s">
        <v>11</v>
      </c>
      <c r="T75" s="31">
        <v>0.65</v>
      </c>
      <c r="U75" s="31">
        <v>0.85</v>
      </c>
      <c r="V75" s="47">
        <v>1</v>
      </c>
      <c r="W75" s="47">
        <v>1</v>
      </c>
      <c r="X75" s="47"/>
      <c r="Y75" s="29" t="s">
        <v>65</v>
      </c>
      <c r="Z75" s="35">
        <v>0.2</v>
      </c>
      <c r="AA75" s="61">
        <v>0.2</v>
      </c>
      <c r="AB75" s="24">
        <f t="shared" si="11"/>
        <v>1</v>
      </c>
      <c r="AC75" s="26" t="str">
        <f t="shared" si="24"/>
        <v>Verde</v>
      </c>
      <c r="AD75" s="35">
        <v>0.3</v>
      </c>
      <c r="AE75" s="23"/>
      <c r="AF75" s="24">
        <f t="shared" si="12"/>
        <v>0</v>
      </c>
      <c r="AG75" s="26">
        <f t="shared" si="19"/>
        <v>0</v>
      </c>
      <c r="AH75" s="35">
        <v>0.2</v>
      </c>
      <c r="AI75" s="23"/>
      <c r="AJ75" s="24">
        <f t="shared" si="13"/>
        <v>0</v>
      </c>
      <c r="AK75" s="26">
        <f t="shared" si="20"/>
        <v>0</v>
      </c>
      <c r="AL75" s="35">
        <v>0.3</v>
      </c>
      <c r="AM75" s="23"/>
      <c r="AN75" s="24">
        <f t="shared" si="14"/>
        <v>0</v>
      </c>
      <c r="AO75" s="26">
        <f t="shared" si="21"/>
        <v>0</v>
      </c>
      <c r="AP75" s="61">
        <f t="shared" si="25"/>
        <v>0.2</v>
      </c>
      <c r="AQ75" s="25" t="str">
        <f t="shared" si="22"/>
        <v/>
      </c>
      <c r="AR75" s="26" t="str">
        <f t="shared" si="23"/>
        <v/>
      </c>
    </row>
    <row r="76" spans="1:44" ht="231" hidden="1" x14ac:dyDescent="0.25">
      <c r="A76" s="27" t="s">
        <v>119</v>
      </c>
      <c r="B76" s="7">
        <v>2024</v>
      </c>
      <c r="C76" s="28" t="s">
        <v>120</v>
      </c>
      <c r="D76" s="28" t="s">
        <v>25</v>
      </c>
      <c r="E76" s="7" t="s">
        <v>123</v>
      </c>
      <c r="F76" s="7" t="s">
        <v>1011</v>
      </c>
      <c r="G76" s="7" t="s">
        <v>831</v>
      </c>
      <c r="H76" s="7" t="s">
        <v>193</v>
      </c>
      <c r="I76" s="7" t="s">
        <v>345</v>
      </c>
      <c r="J76" s="7" t="s">
        <v>502</v>
      </c>
      <c r="K76" s="7" t="s">
        <v>904</v>
      </c>
      <c r="L76" s="7" t="s">
        <v>658</v>
      </c>
      <c r="M76" s="7" t="s">
        <v>739</v>
      </c>
      <c r="N76" s="29" t="s">
        <v>741</v>
      </c>
      <c r="O76" s="29" t="s">
        <v>744</v>
      </c>
      <c r="P76" s="47">
        <v>0.2</v>
      </c>
      <c r="Q76" s="29">
        <v>2023</v>
      </c>
      <c r="R76" s="30" t="s">
        <v>782</v>
      </c>
      <c r="S76" s="29" t="s">
        <v>11</v>
      </c>
      <c r="T76" s="31">
        <v>0.15</v>
      </c>
      <c r="U76" s="31">
        <v>0.28999999999999998</v>
      </c>
      <c r="V76" s="47">
        <v>0.3</v>
      </c>
      <c r="W76" s="47">
        <v>0.3</v>
      </c>
      <c r="X76" s="47"/>
      <c r="Y76" s="29" t="s">
        <v>65</v>
      </c>
      <c r="Z76" s="35">
        <v>0</v>
      </c>
      <c r="AA76" s="61">
        <v>0</v>
      </c>
      <c r="AB76" s="24">
        <f t="shared" si="11"/>
        <v>0</v>
      </c>
      <c r="AC76" s="26">
        <f t="shared" si="24"/>
        <v>0</v>
      </c>
      <c r="AD76" s="35">
        <v>0.15</v>
      </c>
      <c r="AE76" s="23"/>
      <c r="AF76" s="24">
        <f t="shared" si="12"/>
        <v>0</v>
      </c>
      <c r="AG76" s="26">
        <f t="shared" si="19"/>
        <v>0</v>
      </c>
      <c r="AH76" s="35"/>
      <c r="AI76" s="23"/>
      <c r="AJ76" s="24">
        <f t="shared" si="13"/>
        <v>0</v>
      </c>
      <c r="AK76" s="26">
        <f t="shared" si="20"/>
        <v>0</v>
      </c>
      <c r="AL76" s="35">
        <v>0.15</v>
      </c>
      <c r="AM76" s="23"/>
      <c r="AN76" s="24">
        <f t="shared" si="14"/>
        <v>0</v>
      </c>
      <c r="AO76" s="26">
        <f t="shared" si="21"/>
        <v>0</v>
      </c>
      <c r="AP76" s="61">
        <f t="shared" si="25"/>
        <v>0</v>
      </c>
      <c r="AQ76" s="25">
        <f t="shared" si="22"/>
        <v>0</v>
      </c>
      <c r="AR76" s="26">
        <f t="shared" si="23"/>
        <v>0</v>
      </c>
    </row>
    <row r="77" spans="1:44" ht="132" hidden="1" x14ac:dyDescent="0.25">
      <c r="A77" s="27" t="s">
        <v>119</v>
      </c>
      <c r="B77" s="7">
        <v>2024</v>
      </c>
      <c r="C77" s="28" t="s">
        <v>120</v>
      </c>
      <c r="D77" s="28" t="s">
        <v>25</v>
      </c>
      <c r="E77" s="7" t="s">
        <v>123</v>
      </c>
      <c r="F77" s="7" t="s">
        <v>1011</v>
      </c>
      <c r="G77" s="7" t="s">
        <v>831</v>
      </c>
      <c r="H77" s="7" t="s">
        <v>194</v>
      </c>
      <c r="I77" s="7" t="s">
        <v>346</v>
      </c>
      <c r="J77" s="7" t="s">
        <v>503</v>
      </c>
      <c r="K77" s="7" t="s">
        <v>503</v>
      </c>
      <c r="L77" s="7" t="s">
        <v>503</v>
      </c>
      <c r="M77" s="7" t="s">
        <v>739</v>
      </c>
      <c r="N77" s="29" t="s">
        <v>741</v>
      </c>
      <c r="O77" s="29" t="s">
        <v>744</v>
      </c>
      <c r="P77" s="50">
        <v>0</v>
      </c>
      <c r="Q77" s="29">
        <v>2023</v>
      </c>
      <c r="R77" s="30" t="s">
        <v>782</v>
      </c>
      <c r="S77" s="29" t="s">
        <v>11</v>
      </c>
      <c r="T77" s="31">
        <v>0.65</v>
      </c>
      <c r="U77" s="47">
        <v>0.85</v>
      </c>
      <c r="V77" s="47">
        <v>1</v>
      </c>
      <c r="W77" s="47">
        <v>1</v>
      </c>
      <c r="X77" s="47"/>
      <c r="Y77" s="29" t="s">
        <v>831</v>
      </c>
      <c r="Z77" s="35">
        <v>0</v>
      </c>
      <c r="AA77" s="61">
        <v>0</v>
      </c>
      <c r="AB77" s="24">
        <f t="shared" si="11"/>
        <v>0</v>
      </c>
      <c r="AC77" s="26">
        <f t="shared" si="24"/>
        <v>0</v>
      </c>
      <c r="AD77" s="35"/>
      <c r="AE77" s="23"/>
      <c r="AF77" s="24">
        <f t="shared" si="12"/>
        <v>0</v>
      </c>
      <c r="AG77" s="26">
        <f t="shared" si="19"/>
        <v>0</v>
      </c>
      <c r="AH77" s="35"/>
      <c r="AI77" s="23"/>
      <c r="AJ77" s="24">
        <f t="shared" si="13"/>
        <v>0</v>
      </c>
      <c r="AK77" s="26">
        <f t="shared" si="20"/>
        <v>0</v>
      </c>
      <c r="AL77" s="35">
        <v>1</v>
      </c>
      <c r="AM77" s="23"/>
      <c r="AN77" s="24">
        <f t="shared" si="14"/>
        <v>0</v>
      </c>
      <c r="AO77" s="26">
        <f t="shared" si="21"/>
        <v>0</v>
      </c>
      <c r="AP77" s="61">
        <f t="shared" si="25"/>
        <v>0</v>
      </c>
      <c r="AQ77" s="25">
        <f t="shared" si="22"/>
        <v>0</v>
      </c>
      <c r="AR77" s="26">
        <f t="shared" si="23"/>
        <v>0</v>
      </c>
    </row>
    <row r="78" spans="1:44" ht="115.5" hidden="1" x14ac:dyDescent="0.25">
      <c r="A78" s="27" t="s">
        <v>119</v>
      </c>
      <c r="B78" s="7">
        <v>2024</v>
      </c>
      <c r="C78" s="28" t="s">
        <v>120</v>
      </c>
      <c r="D78" s="28" t="s">
        <v>25</v>
      </c>
      <c r="E78" s="7" t="s">
        <v>124</v>
      </c>
      <c r="F78" s="7" t="s">
        <v>1012</v>
      </c>
      <c r="G78" s="7" t="s">
        <v>129</v>
      </c>
      <c r="H78" s="7" t="s">
        <v>195</v>
      </c>
      <c r="I78" s="7" t="s">
        <v>347</v>
      </c>
      <c r="J78" s="7" t="s">
        <v>504</v>
      </c>
      <c r="K78" s="7" t="s">
        <v>905</v>
      </c>
      <c r="L78" s="7" t="s">
        <v>659</v>
      </c>
      <c r="M78" s="7" t="s">
        <v>26</v>
      </c>
      <c r="N78" s="29" t="s">
        <v>35</v>
      </c>
      <c r="O78" s="29" t="s">
        <v>745</v>
      </c>
      <c r="P78" s="79">
        <v>0.73899999999999999</v>
      </c>
      <c r="Q78" s="29">
        <v>2021</v>
      </c>
      <c r="R78" s="30" t="s">
        <v>783</v>
      </c>
      <c r="S78" s="29" t="s">
        <v>11</v>
      </c>
      <c r="T78" s="45">
        <v>0.7</v>
      </c>
      <c r="U78" s="70">
        <v>0.73899999999999999</v>
      </c>
      <c r="V78" s="57">
        <v>0.8</v>
      </c>
      <c r="W78" s="57">
        <v>0.8</v>
      </c>
      <c r="X78" s="57"/>
      <c r="Y78" s="29" t="s">
        <v>832</v>
      </c>
      <c r="Z78" s="35">
        <v>0</v>
      </c>
      <c r="AA78" s="61">
        <v>0</v>
      </c>
      <c r="AB78" s="24">
        <f t="shared" si="11"/>
        <v>0</v>
      </c>
      <c r="AC78" s="26">
        <f t="shared" si="24"/>
        <v>0</v>
      </c>
      <c r="AD78" s="93"/>
      <c r="AE78" s="23"/>
      <c r="AF78" s="24">
        <f t="shared" si="12"/>
        <v>0</v>
      </c>
      <c r="AG78" s="26">
        <f t="shared" si="19"/>
        <v>0</v>
      </c>
      <c r="AH78" s="93"/>
      <c r="AI78" s="23"/>
      <c r="AJ78" s="24">
        <f t="shared" si="13"/>
        <v>0</v>
      </c>
      <c r="AK78" s="26">
        <f t="shared" si="20"/>
        <v>0</v>
      </c>
      <c r="AL78" s="93"/>
      <c r="AM78" s="23"/>
      <c r="AN78" s="24">
        <f t="shared" si="14"/>
        <v>0</v>
      </c>
      <c r="AO78" s="26">
        <f t="shared" si="21"/>
        <v>0</v>
      </c>
      <c r="AP78" s="61">
        <f t="shared" si="25"/>
        <v>0</v>
      </c>
      <c r="AQ78" s="25">
        <f t="shared" si="22"/>
        <v>0</v>
      </c>
      <c r="AR78" s="26">
        <f t="shared" si="23"/>
        <v>0</v>
      </c>
    </row>
    <row r="79" spans="1:44" ht="115.5" x14ac:dyDescent="0.25">
      <c r="A79" s="27" t="s">
        <v>119</v>
      </c>
      <c r="B79" s="7">
        <v>2024</v>
      </c>
      <c r="C79" s="28" t="s">
        <v>120</v>
      </c>
      <c r="D79" s="28" t="s">
        <v>25</v>
      </c>
      <c r="E79" s="7" t="s">
        <v>124</v>
      </c>
      <c r="F79" s="7" t="s">
        <v>1012</v>
      </c>
      <c r="G79" s="7" t="s">
        <v>68</v>
      </c>
      <c r="H79" s="7" t="s">
        <v>196</v>
      </c>
      <c r="I79" s="7" t="s">
        <v>348</v>
      </c>
      <c r="J79" s="7" t="s">
        <v>505</v>
      </c>
      <c r="K79" s="7" t="s">
        <v>906</v>
      </c>
      <c r="L79" s="7" t="s">
        <v>660</v>
      </c>
      <c r="M79" s="7" t="s">
        <v>26</v>
      </c>
      <c r="N79" s="29" t="s">
        <v>35</v>
      </c>
      <c r="O79" s="29" t="s">
        <v>6</v>
      </c>
      <c r="P79" s="58">
        <v>4.1000000000000003E-3</v>
      </c>
      <c r="Q79" s="29">
        <v>2023</v>
      </c>
      <c r="R79" s="30" t="s">
        <v>761</v>
      </c>
      <c r="S79" s="29" t="s">
        <v>11</v>
      </c>
      <c r="T79" s="31">
        <v>3.0000000000000001E-3</v>
      </c>
      <c r="U79" s="31">
        <v>4.8999999999999998E-3</v>
      </c>
      <c r="V79" s="55">
        <v>5.0000000000000001E-3</v>
      </c>
      <c r="W79" s="55">
        <v>5.0000000000000001E-3</v>
      </c>
      <c r="X79" s="55"/>
      <c r="Y79" s="29" t="s">
        <v>65</v>
      </c>
      <c r="Z79" s="35">
        <v>0</v>
      </c>
      <c r="AA79" s="61">
        <v>0</v>
      </c>
      <c r="AB79" s="24">
        <f t="shared" si="11"/>
        <v>0</v>
      </c>
      <c r="AC79" s="26">
        <f t="shared" si="24"/>
        <v>0</v>
      </c>
      <c r="AD79" s="93"/>
      <c r="AE79" s="23"/>
      <c r="AF79" s="24">
        <f t="shared" si="12"/>
        <v>0</v>
      </c>
      <c r="AG79" s="26">
        <f t="shared" si="19"/>
        <v>0</v>
      </c>
      <c r="AH79" s="93"/>
      <c r="AI79" s="23"/>
      <c r="AJ79" s="24">
        <f t="shared" si="13"/>
        <v>0</v>
      </c>
      <c r="AK79" s="26">
        <f t="shared" si="20"/>
        <v>0</v>
      </c>
      <c r="AL79" s="90"/>
      <c r="AM79" s="23"/>
      <c r="AN79" s="24">
        <f t="shared" si="14"/>
        <v>0</v>
      </c>
      <c r="AO79" s="26">
        <f t="shared" si="21"/>
        <v>0</v>
      </c>
      <c r="AP79" s="84">
        <v>5.0000000000000001E-3</v>
      </c>
      <c r="AQ79" s="25" t="str">
        <f t="shared" si="22"/>
        <v/>
      </c>
      <c r="AR79" s="26" t="str">
        <f t="shared" si="23"/>
        <v/>
      </c>
    </row>
    <row r="80" spans="1:44" ht="148.5" hidden="1" x14ac:dyDescent="0.25">
      <c r="A80" s="27" t="s">
        <v>119</v>
      </c>
      <c r="B80" s="7">
        <v>2024</v>
      </c>
      <c r="C80" s="28" t="s">
        <v>120</v>
      </c>
      <c r="D80" s="28" t="s">
        <v>25</v>
      </c>
      <c r="E80" s="7" t="s">
        <v>124</v>
      </c>
      <c r="F80" s="7" t="s">
        <v>1013</v>
      </c>
      <c r="G80" s="7" t="s">
        <v>843</v>
      </c>
      <c r="H80" s="7" t="s">
        <v>197</v>
      </c>
      <c r="I80" s="7" t="s">
        <v>349</v>
      </c>
      <c r="J80" s="7" t="s">
        <v>506</v>
      </c>
      <c r="K80" s="7" t="s">
        <v>907</v>
      </c>
      <c r="L80" s="7" t="s">
        <v>661</v>
      </c>
      <c r="M80" s="7" t="s">
        <v>26</v>
      </c>
      <c r="N80" s="29" t="s">
        <v>35</v>
      </c>
      <c r="O80" s="29" t="s">
        <v>746</v>
      </c>
      <c r="P80" s="80">
        <v>2E-3</v>
      </c>
      <c r="Q80" s="29">
        <v>2023</v>
      </c>
      <c r="R80" s="30" t="s">
        <v>784</v>
      </c>
      <c r="S80" s="29" t="s">
        <v>11</v>
      </c>
      <c r="T80" s="31">
        <v>1.5E-3</v>
      </c>
      <c r="U80" s="31">
        <v>2E-3</v>
      </c>
      <c r="V80" s="48">
        <v>2.2000000000000001E-3</v>
      </c>
      <c r="W80" s="48">
        <v>2.2000000000000001E-3</v>
      </c>
      <c r="X80" s="48"/>
      <c r="Y80" s="29" t="s">
        <v>65</v>
      </c>
      <c r="Z80" s="35">
        <v>0</v>
      </c>
      <c r="AA80" s="61">
        <v>0</v>
      </c>
      <c r="AB80" s="24">
        <f t="shared" si="11"/>
        <v>0</v>
      </c>
      <c r="AC80" s="26">
        <f t="shared" si="24"/>
        <v>0</v>
      </c>
      <c r="AD80" s="93"/>
      <c r="AE80" s="23"/>
      <c r="AF80" s="24">
        <f t="shared" si="12"/>
        <v>0</v>
      </c>
      <c r="AG80" s="26">
        <f t="shared" si="19"/>
        <v>0</v>
      </c>
      <c r="AH80" s="97">
        <v>2.2000000000000001E-3</v>
      </c>
      <c r="AI80" s="23"/>
      <c r="AJ80" s="24">
        <f t="shared" si="13"/>
        <v>0</v>
      </c>
      <c r="AK80" s="26">
        <f t="shared" si="20"/>
        <v>0</v>
      </c>
      <c r="AL80" s="93"/>
      <c r="AM80" s="23"/>
      <c r="AN80" s="24">
        <f t="shared" si="14"/>
        <v>0</v>
      </c>
      <c r="AO80" s="26">
        <f t="shared" si="21"/>
        <v>0</v>
      </c>
      <c r="AP80" s="23"/>
      <c r="AQ80" s="25">
        <f t="shared" si="22"/>
        <v>0</v>
      </c>
      <c r="AR80" s="26">
        <f t="shared" si="23"/>
        <v>0</v>
      </c>
    </row>
    <row r="81" spans="1:44" ht="165" hidden="1" x14ac:dyDescent="0.25">
      <c r="A81" s="27" t="s">
        <v>119</v>
      </c>
      <c r="B81" s="7">
        <v>2024</v>
      </c>
      <c r="C81" s="28" t="s">
        <v>120</v>
      </c>
      <c r="D81" s="28" t="s">
        <v>25</v>
      </c>
      <c r="E81" s="7" t="s">
        <v>124</v>
      </c>
      <c r="F81" s="7" t="s">
        <v>1013</v>
      </c>
      <c r="G81" s="7" t="s">
        <v>831</v>
      </c>
      <c r="H81" s="7" t="s">
        <v>198</v>
      </c>
      <c r="I81" s="7" t="s">
        <v>350</v>
      </c>
      <c r="J81" s="7" t="s">
        <v>507</v>
      </c>
      <c r="K81" s="7" t="s">
        <v>908</v>
      </c>
      <c r="L81" s="7" t="s">
        <v>662</v>
      </c>
      <c r="M81" s="7" t="s">
        <v>738</v>
      </c>
      <c r="N81" s="29" t="s">
        <v>741</v>
      </c>
      <c r="O81" s="29" t="s">
        <v>744</v>
      </c>
      <c r="P81" s="51">
        <v>1</v>
      </c>
      <c r="Q81" s="29">
        <v>2023</v>
      </c>
      <c r="R81" s="30" t="s">
        <v>785</v>
      </c>
      <c r="S81" s="29" t="s">
        <v>11</v>
      </c>
      <c r="T81" s="31">
        <v>0.7</v>
      </c>
      <c r="U81" s="31">
        <v>0.85</v>
      </c>
      <c r="V81" s="51">
        <v>1</v>
      </c>
      <c r="W81" s="51">
        <v>1</v>
      </c>
      <c r="X81" s="51"/>
      <c r="Y81" s="29" t="s">
        <v>65</v>
      </c>
      <c r="Z81" s="35">
        <v>0.15</v>
      </c>
      <c r="AA81" s="61">
        <v>0.12</v>
      </c>
      <c r="AB81" s="24">
        <f t="shared" si="11"/>
        <v>0.8</v>
      </c>
      <c r="AC81" s="26" t="str">
        <f t="shared" si="24"/>
        <v>Amarillo</v>
      </c>
      <c r="AD81" s="35">
        <v>0.25</v>
      </c>
      <c r="AE81" s="23"/>
      <c r="AF81" s="24">
        <f t="shared" si="12"/>
        <v>0</v>
      </c>
      <c r="AG81" s="26">
        <f t="shared" si="19"/>
        <v>0</v>
      </c>
      <c r="AH81" s="35">
        <v>0.3</v>
      </c>
      <c r="AI81" s="23"/>
      <c r="AJ81" s="24">
        <f t="shared" si="13"/>
        <v>0</v>
      </c>
      <c r="AK81" s="26">
        <f t="shared" si="20"/>
        <v>0</v>
      </c>
      <c r="AL81" s="35">
        <v>0.3</v>
      </c>
      <c r="AM81" s="23"/>
      <c r="AN81" s="24">
        <f t="shared" si="14"/>
        <v>0</v>
      </c>
      <c r="AO81" s="26">
        <f t="shared" si="21"/>
        <v>0</v>
      </c>
      <c r="AP81" s="23"/>
      <c r="AQ81" s="25">
        <f t="shared" si="22"/>
        <v>0</v>
      </c>
      <c r="AR81" s="26">
        <f t="shared" si="23"/>
        <v>0</v>
      </c>
    </row>
    <row r="82" spans="1:44" ht="132" hidden="1" x14ac:dyDescent="0.25">
      <c r="A82" s="27" t="s">
        <v>119</v>
      </c>
      <c r="B82" s="7">
        <v>2024</v>
      </c>
      <c r="C82" s="28" t="s">
        <v>120</v>
      </c>
      <c r="D82" s="28" t="s">
        <v>25</v>
      </c>
      <c r="E82" s="7" t="s">
        <v>124</v>
      </c>
      <c r="F82" s="7" t="s">
        <v>1013</v>
      </c>
      <c r="G82" s="7" t="s">
        <v>831</v>
      </c>
      <c r="H82" s="7" t="s">
        <v>199</v>
      </c>
      <c r="I82" s="7" t="s">
        <v>351</v>
      </c>
      <c r="J82" s="7" t="s">
        <v>433</v>
      </c>
      <c r="K82" s="7" t="s">
        <v>909</v>
      </c>
      <c r="L82" s="7" t="s">
        <v>663</v>
      </c>
      <c r="M82" s="7" t="s">
        <v>26</v>
      </c>
      <c r="N82" s="29" t="s">
        <v>741</v>
      </c>
      <c r="O82" s="29" t="s">
        <v>746</v>
      </c>
      <c r="P82" s="51">
        <v>0</v>
      </c>
      <c r="Q82" s="29">
        <v>2023</v>
      </c>
      <c r="R82" s="30" t="s">
        <v>786</v>
      </c>
      <c r="S82" s="29" t="s">
        <v>11</v>
      </c>
      <c r="T82" s="31">
        <v>0.2</v>
      </c>
      <c r="U82" s="31">
        <v>0.49</v>
      </c>
      <c r="V82" s="51">
        <v>0.5</v>
      </c>
      <c r="W82" s="51">
        <v>0.5</v>
      </c>
      <c r="X82" s="51"/>
      <c r="Y82" s="29" t="s">
        <v>65</v>
      </c>
      <c r="Z82" s="35">
        <v>0</v>
      </c>
      <c r="AA82" s="61">
        <v>0</v>
      </c>
      <c r="AB82" s="24">
        <f t="shared" si="11"/>
        <v>0</v>
      </c>
      <c r="AC82" s="26">
        <f t="shared" si="24"/>
        <v>0</v>
      </c>
      <c r="AD82" s="90">
        <v>0.25</v>
      </c>
      <c r="AE82" s="23"/>
      <c r="AF82" s="24">
        <f t="shared" si="12"/>
        <v>0</v>
      </c>
      <c r="AG82" s="26">
        <f t="shared" si="19"/>
        <v>0</v>
      </c>
      <c r="AH82" s="93"/>
      <c r="AI82" s="23"/>
      <c r="AJ82" s="24">
        <f t="shared" si="13"/>
        <v>0</v>
      </c>
      <c r="AK82" s="26">
        <f t="shared" si="20"/>
        <v>0</v>
      </c>
      <c r="AL82" s="90">
        <v>0.25</v>
      </c>
      <c r="AM82" s="23"/>
      <c r="AN82" s="24">
        <f t="shared" si="14"/>
        <v>0</v>
      </c>
      <c r="AO82" s="26">
        <f t="shared" si="21"/>
        <v>0</v>
      </c>
      <c r="AP82" s="23"/>
      <c r="AQ82" s="25">
        <f t="shared" si="22"/>
        <v>0</v>
      </c>
      <c r="AR82" s="26">
        <f t="shared" si="23"/>
        <v>0</v>
      </c>
    </row>
    <row r="83" spans="1:44" ht="115.5" hidden="1" x14ac:dyDescent="0.25">
      <c r="A83" s="27" t="s">
        <v>119</v>
      </c>
      <c r="B83" s="7">
        <v>2024</v>
      </c>
      <c r="C83" s="28" t="s">
        <v>120</v>
      </c>
      <c r="D83" s="28" t="s">
        <v>25</v>
      </c>
      <c r="E83" s="7" t="s">
        <v>124</v>
      </c>
      <c r="F83" s="7" t="s">
        <v>1014</v>
      </c>
      <c r="G83" s="7" t="s">
        <v>843</v>
      </c>
      <c r="H83" s="7" t="s">
        <v>200</v>
      </c>
      <c r="I83" s="7" t="s">
        <v>352</v>
      </c>
      <c r="J83" s="7" t="s">
        <v>508</v>
      </c>
      <c r="K83" s="7" t="s">
        <v>910</v>
      </c>
      <c r="L83" s="7" t="s">
        <v>664</v>
      </c>
      <c r="M83" s="7" t="s">
        <v>26</v>
      </c>
      <c r="N83" s="29" t="s">
        <v>35</v>
      </c>
      <c r="O83" s="29" t="s">
        <v>746</v>
      </c>
      <c r="P83" s="58">
        <f>293/11502</f>
        <v>2.5473830638149886E-2</v>
      </c>
      <c r="Q83" s="29">
        <v>2023</v>
      </c>
      <c r="R83" s="30" t="s">
        <v>787</v>
      </c>
      <c r="S83" s="29" t="s">
        <v>11</v>
      </c>
      <c r="T83" s="31">
        <v>2.5000000000000001E-2</v>
      </c>
      <c r="U83" s="31">
        <v>2.9899999999999999E-2</v>
      </c>
      <c r="V83" s="51">
        <v>0.03</v>
      </c>
      <c r="W83" s="51">
        <v>0.03</v>
      </c>
      <c r="X83" s="51"/>
      <c r="Y83" s="29" t="s">
        <v>65</v>
      </c>
      <c r="Z83" s="35">
        <v>0</v>
      </c>
      <c r="AA83" s="61">
        <v>0</v>
      </c>
      <c r="AB83" s="24">
        <f t="shared" si="11"/>
        <v>0</v>
      </c>
      <c r="AC83" s="26">
        <f t="shared" si="24"/>
        <v>0</v>
      </c>
      <c r="AD83" s="97">
        <v>1.4999999999999999E-2</v>
      </c>
      <c r="AE83" s="23"/>
      <c r="AF83" s="24">
        <f t="shared" si="12"/>
        <v>0</v>
      </c>
      <c r="AG83" s="26">
        <f t="shared" si="19"/>
        <v>0</v>
      </c>
      <c r="AH83" s="93"/>
      <c r="AI83" s="23"/>
      <c r="AJ83" s="24">
        <f t="shared" si="13"/>
        <v>0</v>
      </c>
      <c r="AK83" s="26">
        <f t="shared" si="20"/>
        <v>0</v>
      </c>
      <c r="AL83" s="97">
        <v>1.4999999999999999E-2</v>
      </c>
      <c r="AM83" s="23"/>
      <c r="AN83" s="24">
        <f t="shared" si="14"/>
        <v>0</v>
      </c>
      <c r="AO83" s="26">
        <f t="shared" si="21"/>
        <v>0</v>
      </c>
      <c r="AP83" s="23"/>
      <c r="AQ83" s="25">
        <f t="shared" si="22"/>
        <v>0</v>
      </c>
      <c r="AR83" s="26">
        <f t="shared" si="23"/>
        <v>0</v>
      </c>
    </row>
    <row r="84" spans="1:44" ht="148.5" hidden="1" x14ac:dyDescent="0.25">
      <c r="A84" s="27" t="s">
        <v>119</v>
      </c>
      <c r="B84" s="7">
        <v>2024</v>
      </c>
      <c r="C84" s="28" t="s">
        <v>120</v>
      </c>
      <c r="D84" s="28" t="s">
        <v>25</v>
      </c>
      <c r="E84" s="7" t="s">
        <v>124</v>
      </c>
      <c r="F84" s="7" t="s">
        <v>1015</v>
      </c>
      <c r="G84" s="7" t="s">
        <v>831</v>
      </c>
      <c r="H84" s="7" t="s">
        <v>201</v>
      </c>
      <c r="I84" s="7" t="s">
        <v>353</v>
      </c>
      <c r="J84" s="7" t="s">
        <v>509</v>
      </c>
      <c r="K84" s="7" t="s">
        <v>911</v>
      </c>
      <c r="L84" s="7" t="s">
        <v>665</v>
      </c>
      <c r="M84" s="7" t="s">
        <v>738</v>
      </c>
      <c r="N84" s="29" t="s">
        <v>741</v>
      </c>
      <c r="O84" s="29" t="s">
        <v>746</v>
      </c>
      <c r="P84" s="51">
        <v>0.02</v>
      </c>
      <c r="Q84" s="29">
        <v>2023</v>
      </c>
      <c r="R84" s="30" t="s">
        <v>787</v>
      </c>
      <c r="S84" s="29" t="s">
        <v>11</v>
      </c>
      <c r="T84" s="31">
        <v>0.02</v>
      </c>
      <c r="U84" s="31">
        <v>2.4899999999999999E-2</v>
      </c>
      <c r="V84" s="58">
        <v>2.5000000000000001E-2</v>
      </c>
      <c r="W84" s="58">
        <v>2.5000000000000001E-2</v>
      </c>
      <c r="X84" s="58"/>
      <c r="Y84" s="29" t="s">
        <v>65</v>
      </c>
      <c r="Z84" s="35">
        <v>0</v>
      </c>
      <c r="AA84" s="61">
        <v>0</v>
      </c>
      <c r="AB84" s="24">
        <f t="shared" si="11"/>
        <v>0</v>
      </c>
      <c r="AC84" s="26">
        <f t="shared" si="24"/>
        <v>0</v>
      </c>
      <c r="AD84" s="93"/>
      <c r="AE84" s="23"/>
      <c r="AF84" s="24">
        <f t="shared" si="12"/>
        <v>0</v>
      </c>
      <c r="AG84" s="26">
        <f t="shared" si="19"/>
        <v>0</v>
      </c>
      <c r="AH84" s="97">
        <v>2.5000000000000001E-2</v>
      </c>
      <c r="AI84" s="23"/>
      <c r="AJ84" s="24">
        <f t="shared" si="13"/>
        <v>0</v>
      </c>
      <c r="AK84" s="26">
        <f t="shared" si="20"/>
        <v>0</v>
      </c>
      <c r="AL84" s="93"/>
      <c r="AM84" s="23"/>
      <c r="AN84" s="24">
        <f t="shared" si="14"/>
        <v>0</v>
      </c>
      <c r="AO84" s="26">
        <f t="shared" si="21"/>
        <v>0</v>
      </c>
      <c r="AP84" s="23"/>
      <c r="AQ84" s="25">
        <f t="shared" si="22"/>
        <v>0</v>
      </c>
      <c r="AR84" s="26">
        <f t="shared" si="23"/>
        <v>0</v>
      </c>
    </row>
    <row r="85" spans="1:44" ht="132" hidden="1" x14ac:dyDescent="0.25">
      <c r="A85" s="27" t="s">
        <v>119</v>
      </c>
      <c r="B85" s="7">
        <v>2024</v>
      </c>
      <c r="C85" s="28" t="s">
        <v>120</v>
      </c>
      <c r="D85" s="28" t="s">
        <v>25</v>
      </c>
      <c r="E85" s="7" t="s">
        <v>124</v>
      </c>
      <c r="F85" s="7" t="s">
        <v>1014</v>
      </c>
      <c r="G85" s="7" t="s">
        <v>831</v>
      </c>
      <c r="H85" s="7" t="s">
        <v>202</v>
      </c>
      <c r="I85" s="7" t="s">
        <v>354</v>
      </c>
      <c r="J85" s="7" t="s">
        <v>510</v>
      </c>
      <c r="K85" s="7" t="s">
        <v>912</v>
      </c>
      <c r="L85" s="7" t="s">
        <v>666</v>
      </c>
      <c r="M85" s="7" t="s">
        <v>738</v>
      </c>
      <c r="N85" s="29" t="s">
        <v>35</v>
      </c>
      <c r="O85" s="29" t="s">
        <v>744</v>
      </c>
      <c r="P85" s="51">
        <f>490/11502</f>
        <v>4.2601286732742133E-2</v>
      </c>
      <c r="Q85" s="29">
        <v>2023</v>
      </c>
      <c r="R85" s="30" t="s">
        <v>787</v>
      </c>
      <c r="S85" s="29" t="s">
        <v>11</v>
      </c>
      <c r="T85" s="31">
        <v>0.03</v>
      </c>
      <c r="U85" s="31">
        <v>4.99E-2</v>
      </c>
      <c r="V85" s="58">
        <v>0.05</v>
      </c>
      <c r="W85" s="58">
        <v>0.05</v>
      </c>
      <c r="X85" s="58"/>
      <c r="Y85" s="29" t="s">
        <v>65</v>
      </c>
      <c r="Z85" s="35">
        <v>0.02</v>
      </c>
      <c r="AA85" s="85">
        <v>6.0000000000000001E-3</v>
      </c>
      <c r="AB85" s="24">
        <f t="shared" si="11"/>
        <v>0.3</v>
      </c>
      <c r="AC85" s="26" t="b">
        <f t="shared" si="24"/>
        <v>0</v>
      </c>
      <c r="AD85" s="35">
        <v>0.01</v>
      </c>
      <c r="AE85" s="23"/>
      <c r="AF85" s="24">
        <f t="shared" si="12"/>
        <v>0</v>
      </c>
      <c r="AG85" s="26">
        <f t="shared" si="19"/>
        <v>0</v>
      </c>
      <c r="AH85" s="35">
        <v>0.01</v>
      </c>
      <c r="AI85" s="23"/>
      <c r="AJ85" s="24">
        <f t="shared" si="13"/>
        <v>0</v>
      </c>
      <c r="AK85" s="26">
        <f t="shared" si="20"/>
        <v>0</v>
      </c>
      <c r="AL85" s="35">
        <v>0.01</v>
      </c>
      <c r="AM85" s="23"/>
      <c r="AN85" s="24">
        <f t="shared" si="14"/>
        <v>0</v>
      </c>
      <c r="AO85" s="26">
        <f t="shared" si="21"/>
        <v>0</v>
      </c>
      <c r="AP85" s="23"/>
      <c r="AQ85" s="25">
        <f t="shared" si="22"/>
        <v>0</v>
      </c>
      <c r="AR85" s="26">
        <f t="shared" si="23"/>
        <v>0</v>
      </c>
    </row>
    <row r="86" spans="1:44" ht="148.5" hidden="1" x14ac:dyDescent="0.25">
      <c r="A86" s="27" t="s">
        <v>119</v>
      </c>
      <c r="B86" s="7">
        <v>2024</v>
      </c>
      <c r="C86" s="28" t="s">
        <v>120</v>
      </c>
      <c r="D86" s="28" t="s">
        <v>25</v>
      </c>
      <c r="E86" s="7" t="s">
        <v>124</v>
      </c>
      <c r="F86" s="7" t="s">
        <v>1009</v>
      </c>
      <c r="G86" s="7" t="s">
        <v>831</v>
      </c>
      <c r="H86" s="7" t="s">
        <v>203</v>
      </c>
      <c r="I86" s="7" t="s">
        <v>355</v>
      </c>
      <c r="J86" s="7" t="s">
        <v>511</v>
      </c>
      <c r="K86" s="7" t="s">
        <v>913</v>
      </c>
      <c r="L86" s="7" t="s">
        <v>667</v>
      </c>
      <c r="M86" s="7" t="s">
        <v>738</v>
      </c>
      <c r="N86" s="29" t="s">
        <v>35</v>
      </c>
      <c r="O86" s="29" t="s">
        <v>744</v>
      </c>
      <c r="P86" s="51">
        <f>2756/11502</f>
        <v>0.23961050252130064</v>
      </c>
      <c r="Q86" s="29">
        <v>2023</v>
      </c>
      <c r="R86" s="30" t="s">
        <v>787</v>
      </c>
      <c r="S86" s="29" t="s">
        <v>11</v>
      </c>
      <c r="T86" s="31">
        <v>0.24</v>
      </c>
      <c r="U86" s="31">
        <v>0.25900000000000001</v>
      </c>
      <c r="V86" s="58">
        <v>0.26</v>
      </c>
      <c r="W86" s="58">
        <v>0.26</v>
      </c>
      <c r="X86" s="58"/>
      <c r="Y86" s="29" t="s">
        <v>65</v>
      </c>
      <c r="Z86" s="35">
        <v>7.0000000000000007E-2</v>
      </c>
      <c r="AA86" s="61">
        <v>0.04</v>
      </c>
      <c r="AB86" s="24">
        <f t="shared" si="11"/>
        <v>0.5714285714285714</v>
      </c>
      <c r="AC86" s="26" t="b">
        <f t="shared" si="24"/>
        <v>0</v>
      </c>
      <c r="AD86" s="35">
        <v>0.15</v>
      </c>
      <c r="AE86" s="23"/>
      <c r="AF86" s="24">
        <f t="shared" si="12"/>
        <v>0</v>
      </c>
      <c r="AG86" s="26">
        <f t="shared" si="19"/>
        <v>0</v>
      </c>
      <c r="AH86" s="35">
        <v>0.04</v>
      </c>
      <c r="AI86" s="23"/>
      <c r="AJ86" s="24">
        <f t="shared" si="13"/>
        <v>0</v>
      </c>
      <c r="AK86" s="26">
        <f t="shared" si="20"/>
        <v>0</v>
      </c>
      <c r="AL86" s="35"/>
      <c r="AM86" s="23"/>
      <c r="AN86" s="24">
        <f t="shared" si="14"/>
        <v>0</v>
      </c>
      <c r="AO86" s="26">
        <f t="shared" si="21"/>
        <v>0</v>
      </c>
      <c r="AP86" s="23"/>
      <c r="AQ86" s="25">
        <f t="shared" si="22"/>
        <v>0</v>
      </c>
      <c r="AR86" s="26">
        <f t="shared" si="23"/>
        <v>0</v>
      </c>
    </row>
    <row r="87" spans="1:44" ht="132" hidden="1" x14ac:dyDescent="0.25">
      <c r="A87" s="27" t="s">
        <v>119</v>
      </c>
      <c r="B87" s="7">
        <v>2024</v>
      </c>
      <c r="C87" s="28" t="s">
        <v>120</v>
      </c>
      <c r="D87" s="28" t="s">
        <v>25</v>
      </c>
      <c r="E87" s="7" t="s">
        <v>124</v>
      </c>
      <c r="F87" s="7" t="s">
        <v>1016</v>
      </c>
      <c r="G87" s="7" t="s">
        <v>843</v>
      </c>
      <c r="H87" s="7" t="s">
        <v>204</v>
      </c>
      <c r="I87" s="7" t="s">
        <v>356</v>
      </c>
      <c r="J87" s="7" t="s">
        <v>512</v>
      </c>
      <c r="K87" s="7" t="s">
        <v>914</v>
      </c>
      <c r="L87" s="7" t="s">
        <v>668</v>
      </c>
      <c r="M87" s="7" t="s">
        <v>26</v>
      </c>
      <c r="N87" s="29" t="s">
        <v>35</v>
      </c>
      <c r="O87" s="29" t="s">
        <v>746</v>
      </c>
      <c r="P87" s="48">
        <v>9.2571681025666703E-4</v>
      </c>
      <c r="Q87" s="29">
        <v>2023</v>
      </c>
      <c r="R87" s="30" t="s">
        <v>788</v>
      </c>
      <c r="S87" s="29" t="s">
        <v>11</v>
      </c>
      <c r="T87" s="31">
        <v>8.0000000000000004E-4</v>
      </c>
      <c r="U87" s="31" t="s">
        <v>842</v>
      </c>
      <c r="V87" s="48">
        <v>1.2999999999999999E-3</v>
      </c>
      <c r="W87" s="48">
        <v>1.2999999999999999E-3</v>
      </c>
      <c r="X87" s="48"/>
      <c r="Y87" s="29" t="s">
        <v>65</v>
      </c>
      <c r="Z87" s="35">
        <v>0</v>
      </c>
      <c r="AA87" s="61">
        <v>0</v>
      </c>
      <c r="AB87" s="24">
        <f t="shared" si="11"/>
        <v>0</v>
      </c>
      <c r="AC87" s="26">
        <f t="shared" si="24"/>
        <v>0</v>
      </c>
      <c r="AD87" s="93"/>
      <c r="AE87" s="23"/>
      <c r="AF87" s="24">
        <f t="shared" si="12"/>
        <v>0</v>
      </c>
      <c r="AG87" s="26">
        <f t="shared" si="19"/>
        <v>0</v>
      </c>
      <c r="AH87" s="97">
        <v>1.2999999999999999E-3</v>
      </c>
      <c r="AI87" s="23"/>
      <c r="AJ87" s="24">
        <f t="shared" si="13"/>
        <v>0</v>
      </c>
      <c r="AK87" s="26">
        <f t="shared" si="20"/>
        <v>0</v>
      </c>
      <c r="AL87" s="93"/>
      <c r="AM87" s="23"/>
      <c r="AN87" s="24">
        <f t="shared" si="14"/>
        <v>0</v>
      </c>
      <c r="AO87" s="26">
        <f t="shared" si="21"/>
        <v>0</v>
      </c>
      <c r="AP87" s="23"/>
      <c r="AQ87" s="25">
        <f t="shared" si="22"/>
        <v>0</v>
      </c>
      <c r="AR87" s="26">
        <f t="shared" si="23"/>
        <v>0</v>
      </c>
    </row>
    <row r="88" spans="1:44" ht="132" hidden="1" x14ac:dyDescent="0.25">
      <c r="A88" s="27" t="s">
        <v>119</v>
      </c>
      <c r="B88" s="7">
        <v>2024</v>
      </c>
      <c r="C88" s="28" t="s">
        <v>120</v>
      </c>
      <c r="D88" s="28" t="s">
        <v>25</v>
      </c>
      <c r="E88" s="7" t="s">
        <v>124</v>
      </c>
      <c r="F88" s="7" t="s">
        <v>1016</v>
      </c>
      <c r="G88" s="7" t="s">
        <v>831</v>
      </c>
      <c r="H88" s="7" t="s">
        <v>205</v>
      </c>
      <c r="I88" s="7" t="s">
        <v>357</v>
      </c>
      <c r="J88" s="7" t="s">
        <v>513</v>
      </c>
      <c r="K88" s="7" t="s">
        <v>915</v>
      </c>
      <c r="L88" s="7" t="s">
        <v>669</v>
      </c>
      <c r="M88" s="7" t="s">
        <v>738</v>
      </c>
      <c r="N88" s="29" t="s">
        <v>741</v>
      </c>
      <c r="O88" s="29" t="s">
        <v>744</v>
      </c>
      <c r="P88" s="81">
        <v>0.7</v>
      </c>
      <c r="Q88" s="29">
        <v>2023</v>
      </c>
      <c r="R88" s="30" t="s">
        <v>785</v>
      </c>
      <c r="S88" s="29" t="s">
        <v>11</v>
      </c>
      <c r="T88" s="31">
        <v>0.7</v>
      </c>
      <c r="U88" s="31">
        <v>0.8</v>
      </c>
      <c r="V88" s="47">
        <v>1</v>
      </c>
      <c r="W88" s="47">
        <v>1</v>
      </c>
      <c r="X88" s="47"/>
      <c r="Y88" s="29" t="s">
        <v>65</v>
      </c>
      <c r="Z88" s="35">
        <v>0.25</v>
      </c>
      <c r="AA88" s="61">
        <v>0.2</v>
      </c>
      <c r="AB88" s="24">
        <f t="shared" si="11"/>
        <v>0.8</v>
      </c>
      <c r="AC88" s="26" t="str">
        <f t="shared" si="24"/>
        <v>Amarillo</v>
      </c>
      <c r="AD88" s="35">
        <v>0.25</v>
      </c>
      <c r="AE88" s="23"/>
      <c r="AF88" s="24">
        <f t="shared" si="12"/>
        <v>0</v>
      </c>
      <c r="AG88" s="26">
        <f t="shared" si="19"/>
        <v>0</v>
      </c>
      <c r="AH88" s="35">
        <v>0.25</v>
      </c>
      <c r="AI88" s="23"/>
      <c r="AJ88" s="24">
        <f t="shared" si="13"/>
        <v>0</v>
      </c>
      <c r="AK88" s="26">
        <f t="shared" si="20"/>
        <v>0</v>
      </c>
      <c r="AL88" s="35">
        <v>0.25</v>
      </c>
      <c r="AM88" s="23"/>
      <c r="AN88" s="24">
        <f t="shared" si="14"/>
        <v>0</v>
      </c>
      <c r="AO88" s="26">
        <f t="shared" si="21"/>
        <v>0</v>
      </c>
      <c r="AP88" s="23"/>
      <c r="AQ88" s="25">
        <f t="shared" si="22"/>
        <v>0</v>
      </c>
      <c r="AR88" s="26">
        <f t="shared" si="23"/>
        <v>0</v>
      </c>
    </row>
    <row r="89" spans="1:44" ht="181.5" hidden="1" x14ac:dyDescent="0.25">
      <c r="A89" s="27" t="s">
        <v>119</v>
      </c>
      <c r="B89" s="7">
        <v>2024</v>
      </c>
      <c r="C89" s="28" t="s">
        <v>120</v>
      </c>
      <c r="D89" s="28" t="s">
        <v>25</v>
      </c>
      <c r="E89" s="7" t="s">
        <v>124</v>
      </c>
      <c r="F89" s="7" t="s">
        <v>1016</v>
      </c>
      <c r="G89" s="7" t="s">
        <v>831</v>
      </c>
      <c r="H89" s="7" t="s">
        <v>206</v>
      </c>
      <c r="I89" s="7" t="s">
        <v>358</v>
      </c>
      <c r="J89" s="7" t="s">
        <v>514</v>
      </c>
      <c r="K89" s="7" t="s">
        <v>916</v>
      </c>
      <c r="L89" s="7" t="s">
        <v>669</v>
      </c>
      <c r="M89" s="7" t="s">
        <v>738</v>
      </c>
      <c r="N89" s="29" t="s">
        <v>741</v>
      </c>
      <c r="O89" s="29" t="s">
        <v>744</v>
      </c>
      <c r="P89" s="51">
        <v>0.25</v>
      </c>
      <c r="Q89" s="29">
        <v>2023</v>
      </c>
      <c r="R89" s="30" t="s">
        <v>785</v>
      </c>
      <c r="S89" s="29" t="s">
        <v>11</v>
      </c>
      <c r="T89" s="31">
        <v>0.7</v>
      </c>
      <c r="U89" s="31">
        <v>0.8</v>
      </c>
      <c r="V89" s="47">
        <v>1</v>
      </c>
      <c r="W89" s="47">
        <v>1</v>
      </c>
      <c r="X89" s="47"/>
      <c r="Y89" s="29" t="s">
        <v>65</v>
      </c>
      <c r="Z89" s="35">
        <v>0.25</v>
      </c>
      <c r="AA89" s="61">
        <v>0.25</v>
      </c>
      <c r="AB89" s="24">
        <f t="shared" si="11"/>
        <v>1</v>
      </c>
      <c r="AC89" s="26" t="str">
        <f t="shared" si="24"/>
        <v>Verde</v>
      </c>
      <c r="AD89" s="35">
        <v>0.25</v>
      </c>
      <c r="AE89" s="23"/>
      <c r="AF89" s="24">
        <f t="shared" si="12"/>
        <v>0</v>
      </c>
      <c r="AG89" s="26">
        <f t="shared" si="19"/>
        <v>0</v>
      </c>
      <c r="AH89" s="35">
        <v>0.25</v>
      </c>
      <c r="AI89" s="23"/>
      <c r="AJ89" s="24">
        <f t="shared" si="13"/>
        <v>0</v>
      </c>
      <c r="AK89" s="26">
        <f t="shared" si="20"/>
        <v>0</v>
      </c>
      <c r="AL89" s="35">
        <v>0.25</v>
      </c>
      <c r="AM89" s="23"/>
      <c r="AN89" s="24">
        <f t="shared" si="14"/>
        <v>0</v>
      </c>
      <c r="AO89" s="26">
        <f t="shared" si="21"/>
        <v>0</v>
      </c>
      <c r="AP89" s="23"/>
      <c r="AQ89" s="25">
        <f t="shared" si="22"/>
        <v>0</v>
      </c>
      <c r="AR89" s="26">
        <f t="shared" si="23"/>
        <v>0</v>
      </c>
    </row>
    <row r="90" spans="1:44" ht="115.5" hidden="1" x14ac:dyDescent="0.25">
      <c r="A90" s="27" t="s">
        <v>119</v>
      </c>
      <c r="B90" s="7">
        <v>2024</v>
      </c>
      <c r="C90" s="28" t="s">
        <v>120</v>
      </c>
      <c r="D90" s="28" t="s">
        <v>25</v>
      </c>
      <c r="E90" s="7" t="s">
        <v>124</v>
      </c>
      <c r="F90" s="7" t="s">
        <v>1005</v>
      </c>
      <c r="G90" s="7" t="s">
        <v>831</v>
      </c>
      <c r="H90" s="7" t="s">
        <v>207</v>
      </c>
      <c r="I90" s="7" t="s">
        <v>359</v>
      </c>
      <c r="J90" s="7" t="s">
        <v>515</v>
      </c>
      <c r="K90" s="7" t="s">
        <v>917</v>
      </c>
      <c r="L90" s="7" t="s">
        <v>670</v>
      </c>
      <c r="M90" s="7" t="s">
        <v>26</v>
      </c>
      <c r="N90" s="29" t="s">
        <v>741</v>
      </c>
      <c r="O90" s="29" t="s">
        <v>744</v>
      </c>
      <c r="P90" s="81">
        <v>800</v>
      </c>
      <c r="Q90" s="29">
        <v>2023</v>
      </c>
      <c r="R90" s="30" t="s">
        <v>787</v>
      </c>
      <c r="S90" s="29" t="s">
        <v>11</v>
      </c>
      <c r="T90" s="45">
        <v>800</v>
      </c>
      <c r="U90" s="45">
        <v>1999</v>
      </c>
      <c r="V90" s="54">
        <v>2000</v>
      </c>
      <c r="W90" s="54">
        <v>2000</v>
      </c>
      <c r="X90" s="54"/>
      <c r="Y90" s="29" t="s">
        <v>830</v>
      </c>
      <c r="Z90" s="66">
        <v>2000</v>
      </c>
      <c r="AA90" s="87">
        <v>2000</v>
      </c>
      <c r="AB90" s="24">
        <f t="shared" si="11"/>
        <v>1</v>
      </c>
      <c r="AC90" s="26" t="str">
        <f t="shared" si="24"/>
        <v>Rojo</v>
      </c>
      <c r="AD90" s="93"/>
      <c r="AE90" s="23"/>
      <c r="AF90" s="24">
        <f t="shared" si="12"/>
        <v>0</v>
      </c>
      <c r="AG90" s="26">
        <f t="shared" si="19"/>
        <v>0</v>
      </c>
      <c r="AH90" s="93"/>
      <c r="AI90" s="23"/>
      <c r="AJ90" s="24">
        <f t="shared" si="13"/>
        <v>0</v>
      </c>
      <c r="AK90" s="26">
        <f t="shared" si="20"/>
        <v>0</v>
      </c>
      <c r="AL90" s="93"/>
      <c r="AM90" s="23"/>
      <c r="AN90" s="24">
        <f t="shared" si="14"/>
        <v>0</v>
      </c>
      <c r="AO90" s="26">
        <f t="shared" si="21"/>
        <v>0</v>
      </c>
      <c r="AP90" s="23"/>
      <c r="AQ90" s="25">
        <f t="shared" si="22"/>
        <v>0</v>
      </c>
      <c r="AR90" s="26">
        <f t="shared" si="23"/>
        <v>0</v>
      </c>
    </row>
    <row r="91" spans="1:44" ht="165" hidden="1" x14ac:dyDescent="0.25">
      <c r="A91" s="27" t="s">
        <v>119</v>
      </c>
      <c r="B91" s="7">
        <v>2024</v>
      </c>
      <c r="C91" s="28" t="s">
        <v>120</v>
      </c>
      <c r="D91" s="28" t="s">
        <v>25</v>
      </c>
      <c r="E91" s="7" t="s">
        <v>124</v>
      </c>
      <c r="F91" s="7" t="s">
        <v>1016</v>
      </c>
      <c r="G91" s="7" t="s">
        <v>831</v>
      </c>
      <c r="H91" s="7" t="s">
        <v>208</v>
      </c>
      <c r="I91" s="7" t="s">
        <v>360</v>
      </c>
      <c r="J91" s="7" t="s">
        <v>516</v>
      </c>
      <c r="K91" s="7" t="s">
        <v>918</v>
      </c>
      <c r="L91" s="7" t="s">
        <v>671</v>
      </c>
      <c r="M91" s="7" t="s">
        <v>738</v>
      </c>
      <c r="N91" s="29" t="s">
        <v>741</v>
      </c>
      <c r="O91" s="29" t="s">
        <v>744</v>
      </c>
      <c r="P91" s="51">
        <f>((70-50)/50)</f>
        <v>0.4</v>
      </c>
      <c r="Q91" s="29">
        <v>2023</v>
      </c>
      <c r="R91" s="30" t="s">
        <v>787</v>
      </c>
      <c r="S91" s="29" t="s">
        <v>11</v>
      </c>
      <c r="T91" s="31">
        <v>0.05</v>
      </c>
      <c r="U91" s="31">
        <v>0.08</v>
      </c>
      <c r="V91" s="47">
        <v>0.1</v>
      </c>
      <c r="W91" s="47">
        <v>0.1</v>
      </c>
      <c r="X91" s="47"/>
      <c r="Y91" s="29" t="s">
        <v>65</v>
      </c>
      <c r="Z91" s="35">
        <v>0.02</v>
      </c>
      <c r="AA91" s="61">
        <v>0.02</v>
      </c>
      <c r="AB91" s="24">
        <f t="shared" si="11"/>
        <v>1</v>
      </c>
      <c r="AC91" s="26" t="b">
        <f t="shared" si="24"/>
        <v>0</v>
      </c>
      <c r="AD91" s="35">
        <v>0.02</v>
      </c>
      <c r="AE91" s="23"/>
      <c r="AF91" s="24">
        <f t="shared" si="12"/>
        <v>0</v>
      </c>
      <c r="AG91" s="26">
        <f t="shared" si="19"/>
        <v>0</v>
      </c>
      <c r="AH91" s="35">
        <v>0.03</v>
      </c>
      <c r="AI91" s="23"/>
      <c r="AJ91" s="24">
        <f t="shared" si="13"/>
        <v>0</v>
      </c>
      <c r="AK91" s="26">
        <f t="shared" si="20"/>
        <v>0</v>
      </c>
      <c r="AL91" s="35">
        <v>0.03</v>
      </c>
      <c r="AM91" s="23"/>
      <c r="AN91" s="24">
        <f t="shared" si="14"/>
        <v>0</v>
      </c>
      <c r="AO91" s="26">
        <f t="shared" si="21"/>
        <v>0</v>
      </c>
      <c r="AP91" s="23"/>
      <c r="AQ91" s="25">
        <f t="shared" si="22"/>
        <v>0</v>
      </c>
      <c r="AR91" s="26">
        <f t="shared" si="23"/>
        <v>0</v>
      </c>
    </row>
    <row r="92" spans="1:44" ht="132" hidden="1" x14ac:dyDescent="0.25">
      <c r="A92" s="27" t="s">
        <v>119</v>
      </c>
      <c r="B92" s="7">
        <v>2024</v>
      </c>
      <c r="C92" s="28" t="s">
        <v>120</v>
      </c>
      <c r="D92" s="28" t="s">
        <v>25</v>
      </c>
      <c r="E92" s="7" t="s">
        <v>124</v>
      </c>
      <c r="F92" s="7" t="s">
        <v>1017</v>
      </c>
      <c r="G92" s="7" t="s">
        <v>843</v>
      </c>
      <c r="H92" s="7" t="s">
        <v>209</v>
      </c>
      <c r="I92" s="7" t="s">
        <v>361</v>
      </c>
      <c r="J92" s="7" t="s">
        <v>517</v>
      </c>
      <c r="K92" s="7" t="s">
        <v>919</v>
      </c>
      <c r="L92" s="7" t="s">
        <v>672</v>
      </c>
      <c r="M92" s="7" t="s">
        <v>26</v>
      </c>
      <c r="N92" s="29" t="s">
        <v>35</v>
      </c>
      <c r="O92" s="29" t="s">
        <v>746</v>
      </c>
      <c r="P92" s="51">
        <v>0.25</v>
      </c>
      <c r="Q92" s="29">
        <v>2023</v>
      </c>
      <c r="R92" s="30" t="s">
        <v>787</v>
      </c>
      <c r="S92" s="29" t="s">
        <v>11</v>
      </c>
      <c r="T92" s="31">
        <v>0.25</v>
      </c>
      <c r="U92" s="31">
        <v>0.26900000000000002</v>
      </c>
      <c r="V92" s="47">
        <v>0.27</v>
      </c>
      <c r="W92" s="47">
        <v>0.27</v>
      </c>
      <c r="X92" s="47"/>
      <c r="Y92" s="29" t="s">
        <v>65</v>
      </c>
      <c r="Z92" s="35">
        <v>0</v>
      </c>
      <c r="AA92" s="61">
        <v>0</v>
      </c>
      <c r="AB92" s="24">
        <f t="shared" si="11"/>
        <v>0</v>
      </c>
      <c r="AC92" s="26">
        <f t="shared" si="24"/>
        <v>0</v>
      </c>
      <c r="AD92" s="93"/>
      <c r="AE92" s="23"/>
      <c r="AF92" s="24">
        <f t="shared" si="12"/>
        <v>0</v>
      </c>
      <c r="AG92" s="26">
        <f t="shared" si="19"/>
        <v>0</v>
      </c>
      <c r="AH92" s="90">
        <v>0.27</v>
      </c>
      <c r="AI92" s="23"/>
      <c r="AJ92" s="24">
        <f t="shared" si="13"/>
        <v>0</v>
      </c>
      <c r="AK92" s="26">
        <f t="shared" si="20"/>
        <v>0</v>
      </c>
      <c r="AL92" s="93"/>
      <c r="AM92" s="23"/>
      <c r="AN92" s="24">
        <f t="shared" si="14"/>
        <v>0</v>
      </c>
      <c r="AO92" s="26">
        <f t="shared" si="21"/>
        <v>0</v>
      </c>
      <c r="AP92" s="23"/>
      <c r="AQ92" s="25">
        <f t="shared" si="22"/>
        <v>0</v>
      </c>
      <c r="AR92" s="26">
        <f t="shared" si="23"/>
        <v>0</v>
      </c>
    </row>
    <row r="93" spans="1:44" ht="115.5" hidden="1" x14ac:dyDescent="0.25">
      <c r="A93" s="27" t="s">
        <v>119</v>
      </c>
      <c r="B93" s="7">
        <v>2024</v>
      </c>
      <c r="C93" s="28" t="s">
        <v>120</v>
      </c>
      <c r="D93" s="28" t="s">
        <v>25</v>
      </c>
      <c r="E93" s="7" t="s">
        <v>124</v>
      </c>
      <c r="F93" s="7" t="s">
        <v>1017</v>
      </c>
      <c r="G93" s="7" t="s">
        <v>831</v>
      </c>
      <c r="H93" s="7" t="s">
        <v>210</v>
      </c>
      <c r="I93" s="7" t="s">
        <v>362</v>
      </c>
      <c r="J93" s="7" t="s">
        <v>518</v>
      </c>
      <c r="K93" s="7" t="s">
        <v>920</v>
      </c>
      <c r="L93" s="7" t="s">
        <v>673</v>
      </c>
      <c r="M93" s="7" t="s">
        <v>26</v>
      </c>
      <c r="N93" s="29" t="s">
        <v>35</v>
      </c>
      <c r="O93" s="29" t="s">
        <v>744</v>
      </c>
      <c r="P93" s="51">
        <f>546/16169</f>
        <v>3.3768322097841551E-2</v>
      </c>
      <c r="Q93" s="29">
        <v>2023</v>
      </c>
      <c r="R93" s="30" t="s">
        <v>787</v>
      </c>
      <c r="S93" s="29" t="s">
        <v>11</v>
      </c>
      <c r="T93" s="31">
        <v>0.03</v>
      </c>
      <c r="U93" s="31">
        <v>0.04</v>
      </c>
      <c r="V93" s="47">
        <v>0.05</v>
      </c>
      <c r="W93" s="47">
        <v>0.05</v>
      </c>
      <c r="X93" s="47"/>
      <c r="Y93" s="29" t="s">
        <v>65</v>
      </c>
      <c r="Z93" s="35">
        <v>0.01</v>
      </c>
      <c r="AA93" s="61">
        <v>0.01</v>
      </c>
      <c r="AB93" s="24">
        <f t="shared" si="11"/>
        <v>1</v>
      </c>
      <c r="AC93" s="26" t="b">
        <f t="shared" si="24"/>
        <v>0</v>
      </c>
      <c r="AD93" s="35">
        <v>0.01</v>
      </c>
      <c r="AE93" s="23"/>
      <c r="AF93" s="24">
        <f t="shared" si="12"/>
        <v>0</v>
      </c>
      <c r="AG93" s="26">
        <f t="shared" si="19"/>
        <v>0</v>
      </c>
      <c r="AH93" s="35">
        <v>0.02</v>
      </c>
      <c r="AI93" s="23"/>
      <c r="AJ93" s="24">
        <f t="shared" si="13"/>
        <v>0</v>
      </c>
      <c r="AK93" s="26">
        <f t="shared" si="20"/>
        <v>0</v>
      </c>
      <c r="AL93" s="35">
        <v>0.01</v>
      </c>
      <c r="AM93" s="23"/>
      <c r="AN93" s="24">
        <f t="shared" si="14"/>
        <v>0</v>
      </c>
      <c r="AO93" s="26">
        <f t="shared" si="21"/>
        <v>0</v>
      </c>
      <c r="AP93" s="23"/>
      <c r="AQ93" s="25">
        <f t="shared" si="22"/>
        <v>0</v>
      </c>
      <c r="AR93" s="26">
        <f t="shared" si="23"/>
        <v>0</v>
      </c>
    </row>
    <row r="94" spans="1:44" ht="148.5" hidden="1" x14ac:dyDescent="0.25">
      <c r="A94" s="27" t="s">
        <v>119</v>
      </c>
      <c r="B94" s="7">
        <v>2024</v>
      </c>
      <c r="C94" s="28" t="s">
        <v>120</v>
      </c>
      <c r="D94" s="28" t="s">
        <v>25</v>
      </c>
      <c r="E94" s="7" t="s">
        <v>124</v>
      </c>
      <c r="F94" s="7" t="s">
        <v>1017</v>
      </c>
      <c r="G94" s="7" t="s">
        <v>831</v>
      </c>
      <c r="H94" s="7" t="s">
        <v>211</v>
      </c>
      <c r="I94" s="7" t="s">
        <v>363</v>
      </c>
      <c r="J94" s="7" t="s">
        <v>519</v>
      </c>
      <c r="K94" s="7" t="s">
        <v>921</v>
      </c>
      <c r="L94" s="7" t="s">
        <v>674</v>
      </c>
      <c r="M94" s="7" t="s">
        <v>738</v>
      </c>
      <c r="N94" s="29" t="s">
        <v>741</v>
      </c>
      <c r="O94" s="29" t="s">
        <v>744</v>
      </c>
      <c r="P94" s="51">
        <f>21/25</f>
        <v>0.84</v>
      </c>
      <c r="Q94" s="29">
        <v>2023</v>
      </c>
      <c r="R94" s="30" t="s">
        <v>787</v>
      </c>
      <c r="S94" s="29" t="s">
        <v>11</v>
      </c>
      <c r="T94" s="31">
        <v>0.6</v>
      </c>
      <c r="U94" s="31">
        <v>0.85</v>
      </c>
      <c r="V94" s="47">
        <v>1</v>
      </c>
      <c r="W94" s="47">
        <v>1</v>
      </c>
      <c r="X94" s="47"/>
      <c r="Y94" s="29" t="s">
        <v>65</v>
      </c>
      <c r="Z94" s="35">
        <v>0.25</v>
      </c>
      <c r="AA94" s="61">
        <v>0.25</v>
      </c>
      <c r="AB94" s="24">
        <f t="shared" si="11"/>
        <v>1</v>
      </c>
      <c r="AC94" s="26" t="str">
        <f t="shared" si="24"/>
        <v>Verde</v>
      </c>
      <c r="AD94" s="35">
        <v>0.25</v>
      </c>
      <c r="AE94" s="23"/>
      <c r="AF94" s="24">
        <f t="shared" si="12"/>
        <v>0</v>
      </c>
      <c r="AG94" s="26">
        <f t="shared" si="19"/>
        <v>0</v>
      </c>
      <c r="AH94" s="35">
        <v>0.25</v>
      </c>
      <c r="AI94" s="23"/>
      <c r="AJ94" s="24">
        <f t="shared" si="13"/>
        <v>0</v>
      </c>
      <c r="AK94" s="26">
        <f t="shared" si="20"/>
        <v>0</v>
      </c>
      <c r="AL94" s="35">
        <v>0.25</v>
      </c>
      <c r="AM94" s="23"/>
      <c r="AN94" s="24">
        <f t="shared" si="14"/>
        <v>0</v>
      </c>
      <c r="AO94" s="26">
        <f t="shared" si="21"/>
        <v>0</v>
      </c>
      <c r="AP94" s="23"/>
      <c r="AQ94" s="25">
        <f t="shared" si="22"/>
        <v>0</v>
      </c>
      <c r="AR94" s="26">
        <f t="shared" si="23"/>
        <v>0</v>
      </c>
    </row>
    <row r="95" spans="1:44" ht="132" hidden="1" x14ac:dyDescent="0.25">
      <c r="A95" s="27" t="s">
        <v>119</v>
      </c>
      <c r="B95" s="7">
        <v>2024</v>
      </c>
      <c r="C95" s="28" t="s">
        <v>120</v>
      </c>
      <c r="D95" s="28" t="s">
        <v>25</v>
      </c>
      <c r="E95" s="7" t="s">
        <v>124</v>
      </c>
      <c r="F95" s="7" t="s">
        <v>1018</v>
      </c>
      <c r="G95" s="7" t="s">
        <v>843</v>
      </c>
      <c r="H95" s="7" t="s">
        <v>212</v>
      </c>
      <c r="I95" s="7" t="s">
        <v>364</v>
      </c>
      <c r="J95" s="7" t="s">
        <v>520</v>
      </c>
      <c r="K95" s="7" t="s">
        <v>922</v>
      </c>
      <c r="L95" s="7" t="s">
        <v>675</v>
      </c>
      <c r="M95" s="7" t="s">
        <v>26</v>
      </c>
      <c r="N95" s="29" t="s">
        <v>35</v>
      </c>
      <c r="O95" s="29" t="s">
        <v>746</v>
      </c>
      <c r="P95" s="48">
        <v>1.1313941738017386E-3</v>
      </c>
      <c r="Q95" s="29">
        <v>2023</v>
      </c>
      <c r="R95" s="30" t="s">
        <v>789</v>
      </c>
      <c r="S95" s="29" t="s">
        <v>11</v>
      </c>
      <c r="T95" s="31">
        <v>1.1000000000000001E-3</v>
      </c>
      <c r="U95" s="31">
        <v>1.1999999999999999E-3</v>
      </c>
      <c r="V95" s="48">
        <v>1.5E-3</v>
      </c>
      <c r="W95" s="48">
        <v>1.5E-3</v>
      </c>
      <c r="X95" s="48"/>
      <c r="Y95" s="29" t="s">
        <v>65</v>
      </c>
      <c r="Z95" s="35">
        <v>0</v>
      </c>
      <c r="AA95" s="61">
        <v>0</v>
      </c>
      <c r="AB95" s="24">
        <f t="shared" si="11"/>
        <v>0</v>
      </c>
      <c r="AC95" s="26">
        <f t="shared" si="24"/>
        <v>0</v>
      </c>
      <c r="AD95" s="93"/>
      <c r="AE95" s="23"/>
      <c r="AF95" s="24">
        <f t="shared" si="12"/>
        <v>0</v>
      </c>
      <c r="AG95" s="26">
        <f t="shared" si="19"/>
        <v>0</v>
      </c>
      <c r="AH95" s="93"/>
      <c r="AI95" s="23"/>
      <c r="AJ95" s="24">
        <f t="shared" si="13"/>
        <v>0</v>
      </c>
      <c r="AK95" s="26">
        <f t="shared" si="20"/>
        <v>0</v>
      </c>
      <c r="AL95" s="93"/>
      <c r="AM95" s="23"/>
      <c r="AN95" s="24">
        <f t="shared" si="14"/>
        <v>0</v>
      </c>
      <c r="AO95" s="26">
        <f t="shared" si="21"/>
        <v>0</v>
      </c>
      <c r="AP95" s="23"/>
      <c r="AQ95" s="25">
        <f t="shared" si="22"/>
        <v>0</v>
      </c>
      <c r="AR95" s="26">
        <f t="shared" si="23"/>
        <v>0</v>
      </c>
    </row>
    <row r="96" spans="1:44" ht="99" hidden="1" x14ac:dyDescent="0.25">
      <c r="A96" s="27" t="s">
        <v>119</v>
      </c>
      <c r="B96" s="7">
        <v>2024</v>
      </c>
      <c r="C96" s="28" t="s">
        <v>120</v>
      </c>
      <c r="D96" s="28" t="s">
        <v>25</v>
      </c>
      <c r="E96" s="7" t="s">
        <v>124</v>
      </c>
      <c r="F96" s="7" t="s">
        <v>1018</v>
      </c>
      <c r="G96" s="7" t="s">
        <v>831</v>
      </c>
      <c r="H96" s="7" t="s">
        <v>213</v>
      </c>
      <c r="I96" s="7" t="s">
        <v>365</v>
      </c>
      <c r="J96" s="7" t="s">
        <v>521</v>
      </c>
      <c r="K96" s="7" t="s">
        <v>923</v>
      </c>
      <c r="L96" s="7" t="s">
        <v>676</v>
      </c>
      <c r="M96" s="7" t="s">
        <v>738</v>
      </c>
      <c r="N96" s="29" t="s">
        <v>741</v>
      </c>
      <c r="O96" s="29" t="s">
        <v>744</v>
      </c>
      <c r="P96" s="51">
        <v>1</v>
      </c>
      <c r="Q96" s="29">
        <v>2023</v>
      </c>
      <c r="R96" s="30" t="s">
        <v>785</v>
      </c>
      <c r="S96" s="29" t="s">
        <v>11</v>
      </c>
      <c r="T96" s="31">
        <v>0.7</v>
      </c>
      <c r="U96" s="31">
        <v>0.8</v>
      </c>
      <c r="V96" s="51">
        <f>100%</f>
        <v>1</v>
      </c>
      <c r="W96" s="56">
        <v>1</v>
      </c>
      <c r="X96" s="56"/>
      <c r="Y96" s="29" t="s">
        <v>65</v>
      </c>
      <c r="Z96" s="35">
        <v>0.25</v>
      </c>
      <c r="AA96" s="61">
        <v>0</v>
      </c>
      <c r="AB96" s="24">
        <f t="shared" si="11"/>
        <v>0</v>
      </c>
      <c r="AC96" s="26">
        <f t="shared" si="24"/>
        <v>0</v>
      </c>
      <c r="AD96" s="35">
        <v>0.25</v>
      </c>
      <c r="AE96" s="23"/>
      <c r="AF96" s="24">
        <f t="shared" ref="AF96" si="26">IF(AE96=0,0,IFERROR(AE96/AD96,""))</f>
        <v>0</v>
      </c>
      <c r="AG96" s="26">
        <f t="shared" ref="AG96" si="27">IF(AF96="","",IF(AF96&gt;1.3,"Rojo",IF($S96="Ascendente",IF(AND(AF96=0,AF96=0),0,IF(AND(AF96&lt;=$T96,AF96&gt;0),"Rojo",IF(AND(AF96&gt;$T96,AF96&lt;=$U96),"Amarillo",IF(AND(AF96&gt;$U96,AF96&lt;=$V96),"Verde")))),IF($S96="Descendente",IF(AND(AF96&gt;=$V96,AF96&lt;$U96),"Verde",IF(AND(AF96&gt;=$U96,AF96&lt;$T96),"Amarillo",IF(AND(AF96&gt;=$T96,AF96&gt;1.3),"Rojo",0)))))))</f>
        <v>0</v>
      </c>
      <c r="AH96" s="35">
        <v>0.25</v>
      </c>
      <c r="AI96" s="23"/>
      <c r="AJ96" s="24">
        <f t="shared" ref="AJ96" si="28">IF(AI96=0,0,IFERROR(AI96/AH96,""))</f>
        <v>0</v>
      </c>
      <c r="AK96" s="26">
        <f t="shared" ref="AK96" si="29">IF(AJ96="","",IF(AJ96&gt;1.3,"Rojo",IF($S96="Ascendente",IF(AND(AJ96=0,AJ96=0),0,IF(AND(AJ96&lt;=$T96,AJ96&gt;0),"Rojo",IF(AND(AJ96&gt;$T96,AJ96&lt;=$U96),"Amarillo",IF(AND(AJ96&gt;$U96,AJ96&lt;=$V96),"Verde")))),IF($S96="Descendente",IF(AND(AJ96&gt;=$V96,AJ96&lt;$U96),"Verde",IF(AND(AJ96&gt;=$U96,AJ96&lt;$T96),"Amarillo",IF(AND(AJ96&gt;=$T96,AJ96&gt;1.3),"Rojo",0)))))))</f>
        <v>0</v>
      </c>
      <c r="AL96" s="35">
        <v>0.25</v>
      </c>
      <c r="AM96" s="23"/>
      <c r="AN96" s="24">
        <f t="shared" si="14"/>
        <v>0</v>
      </c>
      <c r="AO96" s="26">
        <f t="shared" si="21"/>
        <v>0</v>
      </c>
      <c r="AP96" s="23"/>
      <c r="AQ96" s="25">
        <f t="shared" si="22"/>
        <v>0</v>
      </c>
      <c r="AR96" s="26">
        <f t="shared" si="23"/>
        <v>0</v>
      </c>
    </row>
    <row r="97" spans="1:44" ht="49.5" x14ac:dyDescent="0.25">
      <c r="A97" s="27" t="s">
        <v>119</v>
      </c>
      <c r="B97" s="7">
        <v>2024</v>
      </c>
      <c r="C97" s="28" t="s">
        <v>120</v>
      </c>
      <c r="D97" s="28" t="s">
        <v>25</v>
      </c>
      <c r="E97" s="7" t="s">
        <v>124</v>
      </c>
      <c r="F97" s="7" t="s">
        <v>1018</v>
      </c>
      <c r="G97" s="7" t="s">
        <v>831</v>
      </c>
      <c r="H97" s="7" t="s">
        <v>214</v>
      </c>
      <c r="I97" s="7" t="s">
        <v>366</v>
      </c>
      <c r="J97" s="7" t="s">
        <v>522</v>
      </c>
      <c r="K97" s="7" t="s">
        <v>677</v>
      </c>
      <c r="L97" s="7" t="s">
        <v>677</v>
      </c>
      <c r="M97" s="7" t="s">
        <v>738</v>
      </c>
      <c r="N97" s="29" t="s">
        <v>741</v>
      </c>
      <c r="O97" s="29" t="s">
        <v>6</v>
      </c>
      <c r="P97" s="81">
        <v>1</v>
      </c>
      <c r="Q97" s="29">
        <v>2023</v>
      </c>
      <c r="R97" s="30" t="s">
        <v>785</v>
      </c>
      <c r="S97" s="29" t="s">
        <v>11</v>
      </c>
      <c r="T97" s="31">
        <v>0</v>
      </c>
      <c r="U97" s="31">
        <v>0</v>
      </c>
      <c r="V97" s="50">
        <v>1</v>
      </c>
      <c r="W97" s="50">
        <v>1</v>
      </c>
      <c r="X97" s="50"/>
      <c r="Y97" s="29" t="s">
        <v>522</v>
      </c>
      <c r="Z97" s="35">
        <v>0</v>
      </c>
      <c r="AA97" s="61">
        <v>0</v>
      </c>
      <c r="AB97" s="24">
        <f t="shared" si="11"/>
        <v>0</v>
      </c>
      <c r="AC97" s="26">
        <f t="shared" si="24"/>
        <v>0</v>
      </c>
      <c r="AD97" s="93"/>
      <c r="AE97" s="23"/>
      <c r="AF97" s="24">
        <f t="shared" si="12"/>
        <v>0</v>
      </c>
      <c r="AG97" s="26">
        <f t="shared" si="19"/>
        <v>0</v>
      </c>
      <c r="AH97" s="93"/>
      <c r="AI97" s="23"/>
      <c r="AJ97" s="24">
        <f t="shared" si="13"/>
        <v>0</v>
      </c>
      <c r="AK97" s="26">
        <f t="shared" si="20"/>
        <v>0</v>
      </c>
      <c r="AL97" s="93"/>
      <c r="AM97" s="23"/>
      <c r="AN97" s="24">
        <f t="shared" si="14"/>
        <v>0</v>
      </c>
      <c r="AO97" s="26">
        <f t="shared" si="21"/>
        <v>0</v>
      </c>
      <c r="AP97" s="64">
        <v>1</v>
      </c>
      <c r="AQ97" s="25" t="str">
        <f t="shared" si="22"/>
        <v/>
      </c>
      <c r="AR97" s="26" t="str">
        <f t="shared" si="23"/>
        <v/>
      </c>
    </row>
    <row r="98" spans="1:44" ht="115.5" hidden="1" x14ac:dyDescent="0.25">
      <c r="A98" s="27" t="s">
        <v>119</v>
      </c>
      <c r="B98" s="7">
        <v>2024</v>
      </c>
      <c r="C98" s="28" t="s">
        <v>120</v>
      </c>
      <c r="D98" s="28" t="s">
        <v>25</v>
      </c>
      <c r="E98" s="7" t="s">
        <v>124</v>
      </c>
      <c r="F98" s="7" t="s">
        <v>1018</v>
      </c>
      <c r="G98" s="7" t="s">
        <v>831</v>
      </c>
      <c r="H98" s="7" t="s">
        <v>215</v>
      </c>
      <c r="I98" s="7" t="s">
        <v>367</v>
      </c>
      <c r="J98" s="7" t="s">
        <v>523</v>
      </c>
      <c r="K98" s="7" t="s">
        <v>924</v>
      </c>
      <c r="L98" s="7" t="s">
        <v>678</v>
      </c>
      <c r="M98" s="7" t="s">
        <v>738</v>
      </c>
      <c r="N98" s="29" t="s">
        <v>742</v>
      </c>
      <c r="O98" s="29" t="s">
        <v>744</v>
      </c>
      <c r="P98" s="50">
        <v>0</v>
      </c>
      <c r="Q98" s="29">
        <v>2023</v>
      </c>
      <c r="R98" s="30" t="s">
        <v>785</v>
      </c>
      <c r="S98" s="29" t="s">
        <v>61</v>
      </c>
      <c r="T98" s="45">
        <v>550</v>
      </c>
      <c r="U98" s="45">
        <v>500</v>
      </c>
      <c r="V98" s="50">
        <f>450</f>
        <v>450</v>
      </c>
      <c r="W98" s="50">
        <v>450</v>
      </c>
      <c r="X98" s="50"/>
      <c r="Y98" s="29" t="s">
        <v>826</v>
      </c>
      <c r="Z98" s="66">
        <v>450</v>
      </c>
      <c r="AA98" s="87">
        <v>450</v>
      </c>
      <c r="AB98" s="24">
        <f t="shared" si="11"/>
        <v>1</v>
      </c>
      <c r="AC98" s="26">
        <f t="shared" si="24"/>
        <v>0</v>
      </c>
      <c r="AD98" s="35"/>
      <c r="AE98" s="23"/>
      <c r="AF98" s="24">
        <f t="shared" si="12"/>
        <v>0</v>
      </c>
      <c r="AG98" s="26">
        <f t="shared" si="19"/>
        <v>0</v>
      </c>
      <c r="AH98" s="66">
        <v>450</v>
      </c>
      <c r="AI98" s="23"/>
      <c r="AJ98" s="24">
        <f t="shared" si="13"/>
        <v>0</v>
      </c>
      <c r="AK98" s="26">
        <f t="shared" si="20"/>
        <v>0</v>
      </c>
      <c r="AL98" s="35"/>
      <c r="AM98" s="23"/>
      <c r="AN98" s="24">
        <f t="shared" si="14"/>
        <v>0</v>
      </c>
      <c r="AO98" s="26">
        <f t="shared" si="21"/>
        <v>0</v>
      </c>
      <c r="AP98" s="23"/>
      <c r="AQ98" s="25">
        <f t="shared" si="22"/>
        <v>0</v>
      </c>
      <c r="AR98" s="26">
        <f t="shared" si="23"/>
        <v>0</v>
      </c>
    </row>
    <row r="99" spans="1:44" ht="148.5" hidden="1" x14ac:dyDescent="0.25">
      <c r="A99" s="27" t="s">
        <v>119</v>
      </c>
      <c r="B99" s="7">
        <v>2024</v>
      </c>
      <c r="C99" s="28" t="s">
        <v>120</v>
      </c>
      <c r="D99" s="28" t="s">
        <v>25</v>
      </c>
      <c r="E99" s="7" t="s">
        <v>125</v>
      </c>
      <c r="F99" s="7" t="s">
        <v>1019</v>
      </c>
      <c r="G99" s="7" t="s">
        <v>129</v>
      </c>
      <c r="H99" s="7" t="s">
        <v>216</v>
      </c>
      <c r="I99" s="7" t="s">
        <v>368</v>
      </c>
      <c r="J99" s="7" t="s">
        <v>524</v>
      </c>
      <c r="K99" s="7" t="s">
        <v>925</v>
      </c>
      <c r="L99" s="7" t="s">
        <v>679</v>
      </c>
      <c r="M99" s="7" t="s">
        <v>26</v>
      </c>
      <c r="N99" s="29" t="s">
        <v>35</v>
      </c>
      <c r="O99" s="29" t="s">
        <v>745</v>
      </c>
      <c r="P99" s="55">
        <v>0.56399999999999995</v>
      </c>
      <c r="Q99" s="29">
        <v>2023</v>
      </c>
      <c r="R99" s="30" t="s">
        <v>790</v>
      </c>
      <c r="S99" s="29" t="s">
        <v>61</v>
      </c>
      <c r="T99" s="31">
        <v>0.6</v>
      </c>
      <c r="U99" s="31">
        <v>0.57499999999999996</v>
      </c>
      <c r="V99" s="47">
        <v>0.57499999999999996</v>
      </c>
      <c r="W99" s="47">
        <v>0.57499999999999996</v>
      </c>
      <c r="X99" s="47"/>
      <c r="Y99" s="29" t="s">
        <v>65</v>
      </c>
      <c r="Z99" s="35">
        <v>0</v>
      </c>
      <c r="AA99" s="61">
        <v>0</v>
      </c>
      <c r="AB99" s="24">
        <f t="shared" si="11"/>
        <v>0</v>
      </c>
      <c r="AC99" s="26">
        <f t="shared" si="24"/>
        <v>0</v>
      </c>
      <c r="AD99" s="93"/>
      <c r="AE99" s="23"/>
      <c r="AF99" s="24">
        <f t="shared" si="12"/>
        <v>0</v>
      </c>
      <c r="AG99" s="26">
        <f t="shared" si="19"/>
        <v>0</v>
      </c>
      <c r="AH99" s="93"/>
      <c r="AI99" s="23"/>
      <c r="AJ99" s="24">
        <f t="shared" si="13"/>
        <v>0</v>
      </c>
      <c r="AK99" s="26">
        <f t="shared" si="20"/>
        <v>0</v>
      </c>
      <c r="AL99" s="93"/>
      <c r="AM99" s="23"/>
      <c r="AN99" s="24">
        <f t="shared" si="14"/>
        <v>0</v>
      </c>
      <c r="AO99" s="26">
        <f t="shared" si="21"/>
        <v>0</v>
      </c>
      <c r="AP99" s="23"/>
      <c r="AQ99" s="25">
        <f t="shared" si="22"/>
        <v>0</v>
      </c>
      <c r="AR99" s="26">
        <f t="shared" si="23"/>
        <v>0</v>
      </c>
    </row>
    <row r="100" spans="1:44" ht="165" x14ac:dyDescent="0.25">
      <c r="A100" s="27" t="s">
        <v>119</v>
      </c>
      <c r="B100" s="7">
        <v>2024</v>
      </c>
      <c r="C100" s="28" t="s">
        <v>120</v>
      </c>
      <c r="D100" s="28" t="s">
        <v>25</v>
      </c>
      <c r="E100" s="7" t="s">
        <v>125</v>
      </c>
      <c r="F100" s="7" t="s">
        <v>1019</v>
      </c>
      <c r="G100" s="7" t="s">
        <v>68</v>
      </c>
      <c r="H100" s="7" t="s">
        <v>217</v>
      </c>
      <c r="I100" s="7" t="s">
        <v>369</v>
      </c>
      <c r="J100" s="7" t="s">
        <v>525</v>
      </c>
      <c r="K100" s="7" t="s">
        <v>926</v>
      </c>
      <c r="L100" s="7" t="s">
        <v>680</v>
      </c>
      <c r="M100" s="7" t="s">
        <v>26</v>
      </c>
      <c r="N100" s="29" t="s">
        <v>35</v>
      </c>
      <c r="O100" s="29" t="s">
        <v>6</v>
      </c>
      <c r="P100" s="82">
        <v>1.4</v>
      </c>
      <c r="Q100" s="29">
        <v>2023</v>
      </c>
      <c r="R100" s="30" t="s">
        <v>791</v>
      </c>
      <c r="S100" s="29" t="s">
        <v>11</v>
      </c>
      <c r="T100" s="35">
        <v>0.01</v>
      </c>
      <c r="U100" s="35">
        <v>1.4E-2</v>
      </c>
      <c r="V100" s="72">
        <v>0.02</v>
      </c>
      <c r="W100" s="51">
        <v>0.02</v>
      </c>
      <c r="X100" s="51"/>
      <c r="Y100" s="71" t="s">
        <v>65</v>
      </c>
      <c r="Z100" s="35">
        <v>0</v>
      </c>
      <c r="AA100" s="61">
        <v>0</v>
      </c>
      <c r="AB100" s="24">
        <f t="shared" si="11"/>
        <v>0</v>
      </c>
      <c r="AC100" s="26">
        <f t="shared" si="24"/>
        <v>0</v>
      </c>
      <c r="AD100" s="93"/>
      <c r="AE100" s="23"/>
      <c r="AF100" s="24">
        <f t="shared" si="12"/>
        <v>0</v>
      </c>
      <c r="AG100" s="26">
        <f t="shared" si="19"/>
        <v>0</v>
      </c>
      <c r="AH100" s="93"/>
      <c r="AI100" s="23"/>
      <c r="AJ100" s="24">
        <f t="shared" si="13"/>
        <v>0</v>
      </c>
      <c r="AK100" s="26">
        <f t="shared" si="20"/>
        <v>0</v>
      </c>
      <c r="AL100" s="93"/>
      <c r="AM100" s="23"/>
      <c r="AN100" s="24">
        <f t="shared" si="14"/>
        <v>0</v>
      </c>
      <c r="AO100" s="26">
        <f t="shared" si="21"/>
        <v>0</v>
      </c>
      <c r="AP100" s="64">
        <v>0.02</v>
      </c>
      <c r="AQ100" s="25" t="str">
        <f t="shared" si="22"/>
        <v/>
      </c>
      <c r="AR100" s="26" t="str">
        <f t="shared" si="23"/>
        <v/>
      </c>
    </row>
    <row r="101" spans="1:44" ht="115.5" x14ac:dyDescent="0.25">
      <c r="A101" s="27" t="s">
        <v>119</v>
      </c>
      <c r="B101" s="7">
        <v>2024</v>
      </c>
      <c r="C101" s="28" t="s">
        <v>120</v>
      </c>
      <c r="D101" s="28" t="s">
        <v>25</v>
      </c>
      <c r="E101" s="7" t="s">
        <v>125</v>
      </c>
      <c r="F101" s="7" t="s">
        <v>1019</v>
      </c>
      <c r="G101" s="7" t="s">
        <v>843</v>
      </c>
      <c r="H101" s="7" t="s">
        <v>218</v>
      </c>
      <c r="I101" s="7" t="s">
        <v>370</v>
      </c>
      <c r="J101" s="7" t="s">
        <v>526</v>
      </c>
      <c r="K101" s="7" t="s">
        <v>927</v>
      </c>
      <c r="L101" s="7" t="s">
        <v>681</v>
      </c>
      <c r="M101" s="7" t="s">
        <v>26</v>
      </c>
      <c r="N101" s="29" t="s">
        <v>35</v>
      </c>
      <c r="O101" s="29" t="s">
        <v>6</v>
      </c>
      <c r="P101" s="58">
        <v>3.7999999999999999E-2</v>
      </c>
      <c r="Q101" s="29">
        <v>2023</v>
      </c>
      <c r="R101" s="30" t="s">
        <v>792</v>
      </c>
      <c r="S101" s="29" t="s">
        <v>61</v>
      </c>
      <c r="T101" s="31">
        <v>0.04</v>
      </c>
      <c r="U101" s="31">
        <v>3.5000000000000003E-2</v>
      </c>
      <c r="V101" s="47">
        <v>0.03</v>
      </c>
      <c r="W101" s="47">
        <v>0.03</v>
      </c>
      <c r="X101" s="47"/>
      <c r="Y101" s="29" t="s">
        <v>65</v>
      </c>
      <c r="Z101" s="35">
        <v>0</v>
      </c>
      <c r="AA101" s="61">
        <v>0</v>
      </c>
      <c r="AB101" s="24">
        <f t="shared" si="11"/>
        <v>0</v>
      </c>
      <c r="AC101" s="26">
        <f t="shared" si="24"/>
        <v>0</v>
      </c>
      <c r="AD101" s="93"/>
      <c r="AE101" s="23"/>
      <c r="AF101" s="24">
        <f t="shared" si="12"/>
        <v>0</v>
      </c>
      <c r="AG101" s="26">
        <f t="shared" si="19"/>
        <v>0</v>
      </c>
      <c r="AH101" s="93"/>
      <c r="AI101" s="23"/>
      <c r="AJ101" s="24">
        <f t="shared" si="13"/>
        <v>0</v>
      </c>
      <c r="AK101" s="26">
        <f t="shared" si="20"/>
        <v>0</v>
      </c>
      <c r="AL101" s="93"/>
      <c r="AM101" s="23"/>
      <c r="AN101" s="24">
        <f t="shared" si="14"/>
        <v>0</v>
      </c>
      <c r="AO101" s="26">
        <f t="shared" si="21"/>
        <v>0</v>
      </c>
      <c r="AP101" s="64">
        <v>0.03</v>
      </c>
      <c r="AQ101" s="25" t="str">
        <f t="shared" si="22"/>
        <v/>
      </c>
      <c r="AR101" s="26" t="str">
        <f t="shared" si="23"/>
        <v/>
      </c>
    </row>
    <row r="102" spans="1:44" ht="181.5" hidden="1" x14ac:dyDescent="0.25">
      <c r="A102" s="27" t="s">
        <v>119</v>
      </c>
      <c r="B102" s="7">
        <v>2024</v>
      </c>
      <c r="C102" s="28" t="s">
        <v>120</v>
      </c>
      <c r="D102" s="28" t="s">
        <v>25</v>
      </c>
      <c r="E102" s="7" t="s">
        <v>125</v>
      </c>
      <c r="F102" s="7" t="s">
        <v>1019</v>
      </c>
      <c r="G102" s="7" t="s">
        <v>831</v>
      </c>
      <c r="H102" s="7" t="s">
        <v>219</v>
      </c>
      <c r="I102" s="7" t="s">
        <v>371</v>
      </c>
      <c r="J102" s="7" t="s">
        <v>527</v>
      </c>
      <c r="K102" s="7" t="s">
        <v>928</v>
      </c>
      <c r="L102" s="7" t="s">
        <v>682</v>
      </c>
      <c r="M102" s="7" t="s">
        <v>738</v>
      </c>
      <c r="N102" s="29" t="s">
        <v>741</v>
      </c>
      <c r="O102" s="29" t="s">
        <v>744</v>
      </c>
      <c r="P102" s="47">
        <v>1</v>
      </c>
      <c r="Q102" s="29">
        <v>2023</v>
      </c>
      <c r="R102" s="30" t="s">
        <v>793</v>
      </c>
      <c r="S102" s="29" t="s">
        <v>11</v>
      </c>
      <c r="T102" s="31">
        <v>0.6</v>
      </c>
      <c r="U102" s="31">
        <v>0.8</v>
      </c>
      <c r="V102" s="47">
        <v>1</v>
      </c>
      <c r="W102" s="47">
        <v>1</v>
      </c>
      <c r="X102" s="47"/>
      <c r="Y102" s="29" t="s">
        <v>65</v>
      </c>
      <c r="Z102" s="35">
        <v>0.25</v>
      </c>
      <c r="AA102" s="61">
        <v>0.25</v>
      </c>
      <c r="AB102" s="24">
        <f t="shared" si="11"/>
        <v>1</v>
      </c>
      <c r="AC102" s="26" t="str">
        <f t="shared" si="24"/>
        <v>Verde</v>
      </c>
      <c r="AD102" s="35">
        <v>0.25</v>
      </c>
      <c r="AE102" s="23"/>
      <c r="AF102" s="24">
        <f t="shared" ref="AF102:AF103" si="30">IF(AE102=0,0,IFERROR(AE102/AD102,""))</f>
        <v>0</v>
      </c>
      <c r="AG102" s="26">
        <f t="shared" ref="AG102:AG103" si="31">IF(AF102="","",IF(AF102&gt;1.3,"Rojo",IF($S102="Ascendente",IF(AND(AF102=0,AF102=0),0,IF(AND(AF102&lt;=$T102,AF102&gt;0),"Rojo",IF(AND(AF102&gt;$T102,AF102&lt;=$U102),"Amarillo",IF(AND(AF102&gt;$U102,AF102&lt;=$V102),"Verde")))),IF($S102="Descendente",IF(AND(AF102&gt;=$V102,AF102&lt;$U102),"Verde",IF(AND(AF102&gt;=$U102,AF102&lt;$T102),"Amarillo",IF(AND(AF102&gt;=$T102,AF102&gt;1.3),"Rojo",0)))))))</f>
        <v>0</v>
      </c>
      <c r="AH102" s="35">
        <v>0.25</v>
      </c>
      <c r="AI102" s="23"/>
      <c r="AJ102" s="24">
        <f t="shared" ref="AJ102:AJ103" si="32">IF(AI102=0,0,IFERROR(AI102/AH102,""))</f>
        <v>0</v>
      </c>
      <c r="AK102" s="26">
        <f t="shared" ref="AK102:AK103" si="33">IF(AJ102="","",IF(AJ102&gt;1.3,"Rojo",IF($S102="Ascendente",IF(AND(AJ102=0,AJ102=0),0,IF(AND(AJ102&lt;=$T102,AJ102&gt;0),"Rojo",IF(AND(AJ102&gt;$T102,AJ102&lt;=$U102),"Amarillo",IF(AND(AJ102&gt;$U102,AJ102&lt;=$V102),"Verde")))),IF($S102="Descendente",IF(AND(AJ102&gt;=$V102,AJ102&lt;$U102),"Verde",IF(AND(AJ102&gt;=$U102,AJ102&lt;$T102),"Amarillo",IF(AND(AJ102&gt;=$T102,AJ102&gt;1.3),"Rojo",0)))))))</f>
        <v>0</v>
      </c>
      <c r="AL102" s="35">
        <v>0.25</v>
      </c>
      <c r="AM102" s="23"/>
      <c r="AN102" s="24">
        <f t="shared" si="14"/>
        <v>0</v>
      </c>
      <c r="AO102" s="26">
        <f t="shared" si="21"/>
        <v>0</v>
      </c>
      <c r="AP102" s="23"/>
      <c r="AQ102" s="25">
        <f t="shared" si="22"/>
        <v>0</v>
      </c>
      <c r="AR102" s="26">
        <f t="shared" si="23"/>
        <v>0</v>
      </c>
    </row>
    <row r="103" spans="1:44" ht="99" hidden="1" x14ac:dyDescent="0.25">
      <c r="A103" s="27" t="s">
        <v>119</v>
      </c>
      <c r="B103" s="7">
        <v>2024</v>
      </c>
      <c r="C103" s="28" t="s">
        <v>120</v>
      </c>
      <c r="D103" s="28" t="s">
        <v>25</v>
      </c>
      <c r="E103" s="7" t="s">
        <v>125</v>
      </c>
      <c r="F103" s="7" t="s">
        <v>1019</v>
      </c>
      <c r="G103" s="7" t="s">
        <v>831</v>
      </c>
      <c r="H103" s="7" t="s">
        <v>220</v>
      </c>
      <c r="I103" s="7" t="s">
        <v>372</v>
      </c>
      <c r="J103" s="7" t="s">
        <v>528</v>
      </c>
      <c r="K103" s="7" t="s">
        <v>929</v>
      </c>
      <c r="L103" s="7" t="s">
        <v>683</v>
      </c>
      <c r="M103" s="7" t="s">
        <v>738</v>
      </c>
      <c r="N103" s="29" t="s">
        <v>741</v>
      </c>
      <c r="O103" s="29" t="s">
        <v>744</v>
      </c>
      <c r="P103" s="47">
        <v>1</v>
      </c>
      <c r="Q103" s="29">
        <v>2023</v>
      </c>
      <c r="R103" s="30" t="s">
        <v>793</v>
      </c>
      <c r="S103" s="29" t="s">
        <v>11</v>
      </c>
      <c r="T103" s="31">
        <v>0.6</v>
      </c>
      <c r="U103" s="31">
        <v>0.8</v>
      </c>
      <c r="V103" s="47">
        <v>1</v>
      </c>
      <c r="W103" s="47">
        <v>1</v>
      </c>
      <c r="X103" s="47"/>
      <c r="Y103" s="29" t="s">
        <v>65</v>
      </c>
      <c r="Z103" s="35">
        <v>0.25</v>
      </c>
      <c r="AA103" s="61">
        <v>0.2</v>
      </c>
      <c r="AB103" s="24">
        <f t="shared" si="11"/>
        <v>0.8</v>
      </c>
      <c r="AC103" s="26" t="str">
        <f t="shared" si="24"/>
        <v>Amarillo</v>
      </c>
      <c r="AD103" s="35">
        <v>0.25</v>
      </c>
      <c r="AE103" s="23"/>
      <c r="AF103" s="24">
        <f t="shared" si="30"/>
        <v>0</v>
      </c>
      <c r="AG103" s="26">
        <f t="shared" si="31"/>
        <v>0</v>
      </c>
      <c r="AH103" s="35">
        <v>0.25</v>
      </c>
      <c r="AI103" s="23"/>
      <c r="AJ103" s="24">
        <f t="shared" si="32"/>
        <v>0</v>
      </c>
      <c r="AK103" s="26">
        <f t="shared" si="33"/>
        <v>0</v>
      </c>
      <c r="AL103" s="35">
        <v>0.25</v>
      </c>
      <c r="AM103" s="23"/>
      <c r="AN103" s="24">
        <f t="shared" si="14"/>
        <v>0</v>
      </c>
      <c r="AO103" s="26">
        <f t="shared" si="21"/>
        <v>0</v>
      </c>
      <c r="AP103" s="23"/>
      <c r="AQ103" s="25">
        <f t="shared" si="22"/>
        <v>0</v>
      </c>
      <c r="AR103" s="26">
        <f t="shared" si="23"/>
        <v>0</v>
      </c>
    </row>
    <row r="104" spans="1:44" ht="115.5" hidden="1" x14ac:dyDescent="0.25">
      <c r="A104" s="27" t="s">
        <v>119</v>
      </c>
      <c r="B104" s="7">
        <v>2024</v>
      </c>
      <c r="C104" s="28" t="s">
        <v>120</v>
      </c>
      <c r="D104" s="28" t="s">
        <v>25</v>
      </c>
      <c r="E104" s="7" t="s">
        <v>125</v>
      </c>
      <c r="F104" s="7" t="s">
        <v>1019</v>
      </c>
      <c r="G104" s="7" t="s">
        <v>843</v>
      </c>
      <c r="H104" s="7" t="s">
        <v>221</v>
      </c>
      <c r="I104" s="7" t="s">
        <v>373</v>
      </c>
      <c r="J104" s="7" t="s">
        <v>529</v>
      </c>
      <c r="K104" s="7" t="s">
        <v>930</v>
      </c>
      <c r="L104" s="7" t="s">
        <v>684</v>
      </c>
      <c r="M104" s="7" t="s">
        <v>26</v>
      </c>
      <c r="N104" s="29" t="s">
        <v>35</v>
      </c>
      <c r="O104" s="29" t="s">
        <v>746</v>
      </c>
      <c r="P104" s="51">
        <v>7.8E-2</v>
      </c>
      <c r="Q104" s="29">
        <v>2023</v>
      </c>
      <c r="R104" s="30" t="s">
        <v>761</v>
      </c>
      <c r="S104" s="29" t="s">
        <v>11</v>
      </c>
      <c r="T104" s="31">
        <v>0.08</v>
      </c>
      <c r="U104" s="31">
        <v>8.5000000000000006E-2</v>
      </c>
      <c r="V104" s="47">
        <v>0.09</v>
      </c>
      <c r="W104" s="47">
        <v>0.09</v>
      </c>
      <c r="X104" s="47"/>
      <c r="Y104" s="29" t="s">
        <v>65</v>
      </c>
      <c r="Z104" s="35">
        <v>0</v>
      </c>
      <c r="AA104" s="61">
        <v>0</v>
      </c>
      <c r="AB104" s="24">
        <f t="shared" ref="AB104:AB161" si="34">IF(AA104=0,0,IFERROR(AA104/Z104,""))</f>
        <v>0</v>
      </c>
      <c r="AC104" s="26">
        <f t="shared" si="24"/>
        <v>0</v>
      </c>
      <c r="AD104" s="90">
        <v>0.09</v>
      </c>
      <c r="AE104" s="23"/>
      <c r="AF104" s="24">
        <f t="shared" ref="AF104:AF161" si="35">IF(AE104=0,0,IFERROR(AE104/AD104,""))</f>
        <v>0</v>
      </c>
      <c r="AG104" s="26">
        <f t="shared" si="19"/>
        <v>0</v>
      </c>
      <c r="AH104" s="93"/>
      <c r="AI104" s="23"/>
      <c r="AJ104" s="24">
        <f t="shared" ref="AJ104:AJ161" si="36">IF(AI104=0,0,IFERROR(AI104/AH104,""))</f>
        <v>0</v>
      </c>
      <c r="AK104" s="26">
        <f t="shared" si="20"/>
        <v>0</v>
      </c>
      <c r="AL104" s="93"/>
      <c r="AM104" s="23"/>
      <c r="AN104" s="24">
        <f t="shared" ref="AN104:AN161" si="37">IF(AM104=0,0,IFERROR(AM104/AL104,""))</f>
        <v>0</v>
      </c>
      <c r="AO104" s="26">
        <f t="shared" si="21"/>
        <v>0</v>
      </c>
      <c r="AP104" s="23"/>
      <c r="AQ104" s="25">
        <f t="shared" si="22"/>
        <v>0</v>
      </c>
      <c r="AR104" s="26">
        <f t="shared" si="23"/>
        <v>0</v>
      </c>
    </row>
    <row r="105" spans="1:44" ht="132" hidden="1" x14ac:dyDescent="0.25">
      <c r="A105" s="27" t="s">
        <v>119</v>
      </c>
      <c r="B105" s="7">
        <v>2024</v>
      </c>
      <c r="C105" s="28" t="s">
        <v>120</v>
      </c>
      <c r="D105" s="28" t="s">
        <v>25</v>
      </c>
      <c r="E105" s="7" t="s">
        <v>125</v>
      </c>
      <c r="F105" s="7" t="s">
        <v>1019</v>
      </c>
      <c r="G105" s="7" t="s">
        <v>831</v>
      </c>
      <c r="H105" s="7" t="s">
        <v>222</v>
      </c>
      <c r="I105" s="7" t="s">
        <v>374</v>
      </c>
      <c r="J105" s="7" t="s">
        <v>530</v>
      </c>
      <c r="K105" s="7" t="s">
        <v>931</v>
      </c>
      <c r="L105" s="7" t="s">
        <v>685</v>
      </c>
      <c r="M105" s="7" t="s">
        <v>26</v>
      </c>
      <c r="N105" s="29" t="s">
        <v>35</v>
      </c>
      <c r="O105" s="29" t="s">
        <v>744</v>
      </c>
      <c r="P105" s="47">
        <v>0.3611111111111111</v>
      </c>
      <c r="Q105" s="29">
        <v>2023</v>
      </c>
      <c r="R105" s="30" t="s">
        <v>794</v>
      </c>
      <c r="S105" s="29" t="s">
        <v>11</v>
      </c>
      <c r="T105" s="31">
        <v>0.25</v>
      </c>
      <c r="U105" s="31">
        <v>0.3</v>
      </c>
      <c r="V105" s="47">
        <v>0.36</v>
      </c>
      <c r="W105" s="47">
        <v>0.36</v>
      </c>
      <c r="X105" s="47"/>
      <c r="Y105" s="29" t="s">
        <v>65</v>
      </c>
      <c r="Z105" s="35">
        <v>0.12</v>
      </c>
      <c r="AA105" s="61">
        <v>0.12</v>
      </c>
      <c r="AB105" s="24">
        <f t="shared" si="34"/>
        <v>1</v>
      </c>
      <c r="AC105" s="26" t="b">
        <f t="shared" si="24"/>
        <v>0</v>
      </c>
      <c r="AD105" s="35"/>
      <c r="AE105" s="23"/>
      <c r="AF105" s="24">
        <f t="shared" si="35"/>
        <v>0</v>
      </c>
      <c r="AG105" s="26">
        <f t="shared" si="19"/>
        <v>0</v>
      </c>
      <c r="AH105" s="35">
        <v>0.12</v>
      </c>
      <c r="AI105" s="23"/>
      <c r="AJ105" s="24">
        <f t="shared" si="36"/>
        <v>0</v>
      </c>
      <c r="AK105" s="26">
        <f t="shared" si="20"/>
        <v>0</v>
      </c>
      <c r="AL105" s="35">
        <v>0.12</v>
      </c>
      <c r="AM105" s="23"/>
      <c r="AN105" s="24">
        <f t="shared" si="37"/>
        <v>0</v>
      </c>
      <c r="AO105" s="26">
        <f t="shared" si="21"/>
        <v>0</v>
      </c>
      <c r="AP105" s="23"/>
      <c r="AQ105" s="25">
        <f t="shared" si="22"/>
        <v>0</v>
      </c>
      <c r="AR105" s="26">
        <f t="shared" si="23"/>
        <v>0</v>
      </c>
    </row>
    <row r="106" spans="1:44" ht="313.5" hidden="1" x14ac:dyDescent="0.25">
      <c r="A106" s="27" t="s">
        <v>119</v>
      </c>
      <c r="B106" s="7">
        <v>2024</v>
      </c>
      <c r="C106" s="28" t="s">
        <v>120</v>
      </c>
      <c r="D106" s="28" t="s">
        <v>25</v>
      </c>
      <c r="E106" s="7" t="s">
        <v>125</v>
      </c>
      <c r="F106" s="7" t="s">
        <v>1019</v>
      </c>
      <c r="G106" s="7" t="s">
        <v>831</v>
      </c>
      <c r="H106" s="7" t="s">
        <v>222</v>
      </c>
      <c r="I106" s="7" t="s">
        <v>375</v>
      </c>
      <c r="J106" s="7" t="s">
        <v>531</v>
      </c>
      <c r="K106" s="7" t="s">
        <v>932</v>
      </c>
      <c r="L106" s="7" t="s">
        <v>686</v>
      </c>
      <c r="M106" s="7" t="s">
        <v>26</v>
      </c>
      <c r="N106" s="29" t="s">
        <v>35</v>
      </c>
      <c r="O106" s="29" t="s">
        <v>744</v>
      </c>
      <c r="P106" s="47">
        <v>1</v>
      </c>
      <c r="Q106" s="29">
        <v>2023</v>
      </c>
      <c r="R106" s="30" t="s">
        <v>794</v>
      </c>
      <c r="S106" s="29" t="s">
        <v>11</v>
      </c>
      <c r="T106" s="31">
        <v>0.6</v>
      </c>
      <c r="U106" s="31">
        <v>0.8</v>
      </c>
      <c r="V106" s="47">
        <v>1</v>
      </c>
      <c r="W106" s="47">
        <v>1</v>
      </c>
      <c r="X106" s="47"/>
      <c r="Y106" s="29" t="s">
        <v>65</v>
      </c>
      <c r="Z106" s="35">
        <v>0.25</v>
      </c>
      <c r="AA106" s="61">
        <v>0.2</v>
      </c>
      <c r="AB106" s="24">
        <f t="shared" si="34"/>
        <v>0.8</v>
      </c>
      <c r="AC106" s="26" t="str">
        <f t="shared" si="24"/>
        <v>Amarillo</v>
      </c>
      <c r="AD106" s="35">
        <v>0.25</v>
      </c>
      <c r="AE106" s="23"/>
      <c r="AF106" s="24">
        <f t="shared" si="35"/>
        <v>0</v>
      </c>
      <c r="AG106" s="26">
        <f t="shared" ref="AG106" si="38">IF(AF106="","",IF(AF106&gt;1.3,"Rojo",IF($S106="Ascendente",IF(AND(AF106=0,AF106=0),0,IF(AND(AF106&lt;=$T106,AF106&gt;0),"Rojo",IF(AND(AF106&gt;$T106,AF106&lt;=$U106),"Amarillo",IF(AND(AF106&gt;$U106,AF106&lt;=$V106),"Verde")))),IF($S106="Descendente",IF(AND(AF106&gt;=$V106,AF106&lt;$U106),"Verde",IF(AND(AF106&gt;=$U106,AF106&lt;$T106),"Amarillo",IF(AND(AF106&gt;=$T106,AF106&gt;1.3),"Rojo",0)))))))</f>
        <v>0</v>
      </c>
      <c r="AH106" s="35">
        <v>0.25</v>
      </c>
      <c r="AI106" s="23"/>
      <c r="AJ106" s="24">
        <f t="shared" si="36"/>
        <v>0</v>
      </c>
      <c r="AK106" s="26">
        <f t="shared" ref="AK106" si="39">IF(AJ106="","",IF(AJ106&gt;1.3,"Rojo",IF($S106="Ascendente",IF(AND(AJ106=0,AJ106=0),0,IF(AND(AJ106&lt;=$T106,AJ106&gt;0),"Rojo",IF(AND(AJ106&gt;$T106,AJ106&lt;=$U106),"Amarillo",IF(AND(AJ106&gt;$U106,AJ106&lt;=$V106),"Verde")))),IF($S106="Descendente",IF(AND(AJ106&gt;=$V106,AJ106&lt;$U106),"Verde",IF(AND(AJ106&gt;=$U106,AJ106&lt;$T106),"Amarillo",IF(AND(AJ106&gt;=$T106,AJ106&gt;1.3),"Rojo",0)))))))</f>
        <v>0</v>
      </c>
      <c r="AL106" s="35">
        <v>0.25</v>
      </c>
      <c r="AM106" s="23"/>
      <c r="AN106" s="24">
        <f t="shared" si="37"/>
        <v>0</v>
      </c>
      <c r="AO106" s="26">
        <f t="shared" si="21"/>
        <v>0</v>
      </c>
      <c r="AP106" s="23"/>
      <c r="AQ106" s="25">
        <f t="shared" si="22"/>
        <v>0</v>
      </c>
      <c r="AR106" s="26">
        <f t="shared" si="23"/>
        <v>0</v>
      </c>
    </row>
    <row r="107" spans="1:44" ht="115.5" hidden="1" x14ac:dyDescent="0.25">
      <c r="A107" s="27" t="s">
        <v>119</v>
      </c>
      <c r="B107" s="7">
        <v>2024</v>
      </c>
      <c r="C107" s="28" t="s">
        <v>120</v>
      </c>
      <c r="D107" s="28" t="s">
        <v>25</v>
      </c>
      <c r="E107" s="7" t="s">
        <v>125</v>
      </c>
      <c r="F107" s="7" t="s">
        <v>1019</v>
      </c>
      <c r="G107" s="7" t="s">
        <v>831</v>
      </c>
      <c r="H107" s="7" t="s">
        <v>223</v>
      </c>
      <c r="I107" s="7" t="s">
        <v>376</v>
      </c>
      <c r="J107" s="7" t="s">
        <v>532</v>
      </c>
      <c r="K107" s="7" t="s">
        <v>933</v>
      </c>
      <c r="L107" s="7" t="s">
        <v>687</v>
      </c>
      <c r="M107" s="7" t="s">
        <v>26</v>
      </c>
      <c r="N107" s="29" t="s">
        <v>35</v>
      </c>
      <c r="O107" s="29" t="s">
        <v>746</v>
      </c>
      <c r="P107" s="48">
        <v>1.6798235291395343E-3</v>
      </c>
      <c r="Q107" s="29">
        <v>2023</v>
      </c>
      <c r="R107" s="30" t="s">
        <v>761</v>
      </c>
      <c r="S107" s="29" t="s">
        <v>11</v>
      </c>
      <c r="T107" s="31">
        <v>8.0000000000000004E-4</v>
      </c>
      <c r="U107" s="31">
        <v>1.8E-3</v>
      </c>
      <c r="V107" s="50" t="s">
        <v>837</v>
      </c>
      <c r="W107" s="48">
        <v>1.8E-3</v>
      </c>
      <c r="X107" s="48"/>
      <c r="Y107" s="29" t="s">
        <v>65</v>
      </c>
      <c r="Z107" s="35">
        <v>0</v>
      </c>
      <c r="AA107" s="61">
        <v>0</v>
      </c>
      <c r="AB107" s="24">
        <f t="shared" si="34"/>
        <v>0</v>
      </c>
      <c r="AC107" s="26">
        <f t="shared" si="24"/>
        <v>0</v>
      </c>
      <c r="AD107" s="93"/>
      <c r="AE107" s="23"/>
      <c r="AF107" s="24">
        <f t="shared" si="35"/>
        <v>0</v>
      </c>
      <c r="AG107" s="26">
        <f t="shared" si="19"/>
        <v>0</v>
      </c>
      <c r="AH107" s="97">
        <v>1.8E-3</v>
      </c>
      <c r="AI107" s="23"/>
      <c r="AJ107" s="24">
        <f t="shared" si="36"/>
        <v>0</v>
      </c>
      <c r="AK107" s="26">
        <f t="shared" si="20"/>
        <v>0</v>
      </c>
      <c r="AL107" s="93"/>
      <c r="AM107" s="23"/>
      <c r="AN107" s="24">
        <f t="shared" si="37"/>
        <v>0</v>
      </c>
      <c r="AO107" s="26">
        <f t="shared" si="21"/>
        <v>0</v>
      </c>
      <c r="AP107" s="23"/>
      <c r="AQ107" s="25">
        <f t="shared" si="22"/>
        <v>0</v>
      </c>
      <c r="AR107" s="26">
        <f t="shared" si="23"/>
        <v>0</v>
      </c>
    </row>
    <row r="108" spans="1:44" ht="115.5" hidden="1" x14ac:dyDescent="0.25">
      <c r="A108" s="27" t="s">
        <v>119</v>
      </c>
      <c r="B108" s="7">
        <v>2024</v>
      </c>
      <c r="C108" s="28" t="s">
        <v>120</v>
      </c>
      <c r="D108" s="28" t="s">
        <v>25</v>
      </c>
      <c r="E108" s="7" t="s">
        <v>125</v>
      </c>
      <c r="F108" s="7" t="s">
        <v>1020</v>
      </c>
      <c r="G108" s="7" t="s">
        <v>831</v>
      </c>
      <c r="H108" s="7" t="s">
        <v>224</v>
      </c>
      <c r="I108" s="7" t="s">
        <v>377</v>
      </c>
      <c r="J108" s="7" t="s">
        <v>533</v>
      </c>
      <c r="K108" s="7" t="s">
        <v>934</v>
      </c>
      <c r="L108" s="7" t="s">
        <v>688</v>
      </c>
      <c r="M108" s="7" t="s">
        <v>26</v>
      </c>
      <c r="N108" s="29" t="s">
        <v>35</v>
      </c>
      <c r="O108" s="29" t="s">
        <v>744</v>
      </c>
      <c r="P108" s="47">
        <v>1</v>
      </c>
      <c r="Q108" s="29">
        <v>2023</v>
      </c>
      <c r="R108" s="30" t="s">
        <v>794</v>
      </c>
      <c r="S108" s="29" t="s">
        <v>11</v>
      </c>
      <c r="T108" s="31">
        <v>0.6</v>
      </c>
      <c r="U108" s="31">
        <v>0.8</v>
      </c>
      <c r="V108" s="47">
        <v>1</v>
      </c>
      <c r="W108" s="47">
        <v>1</v>
      </c>
      <c r="X108" s="47"/>
      <c r="Y108" s="29" t="s">
        <v>65</v>
      </c>
      <c r="Z108" s="35">
        <v>0.3</v>
      </c>
      <c r="AA108" s="61">
        <v>0.3</v>
      </c>
      <c r="AB108" s="24">
        <f t="shared" si="34"/>
        <v>1</v>
      </c>
      <c r="AC108" s="26" t="str">
        <f t="shared" si="24"/>
        <v>Verde</v>
      </c>
      <c r="AD108" s="35">
        <v>0.2</v>
      </c>
      <c r="AE108" s="23"/>
      <c r="AF108" s="24">
        <f t="shared" si="35"/>
        <v>0</v>
      </c>
      <c r="AG108" s="26">
        <f t="shared" si="19"/>
        <v>0</v>
      </c>
      <c r="AH108" s="35">
        <v>0.3</v>
      </c>
      <c r="AI108" s="23"/>
      <c r="AJ108" s="24">
        <f t="shared" si="36"/>
        <v>0</v>
      </c>
      <c r="AK108" s="26">
        <f t="shared" si="20"/>
        <v>0</v>
      </c>
      <c r="AL108" s="35">
        <v>0.2</v>
      </c>
      <c r="AM108" s="23"/>
      <c r="AN108" s="24">
        <f t="shared" si="37"/>
        <v>0</v>
      </c>
      <c r="AO108" s="26">
        <f t="shared" si="21"/>
        <v>0</v>
      </c>
      <c r="AP108" s="23"/>
      <c r="AQ108" s="25">
        <f t="shared" si="22"/>
        <v>0</v>
      </c>
      <c r="AR108" s="26">
        <f t="shared" si="23"/>
        <v>0</v>
      </c>
    </row>
    <row r="109" spans="1:44" ht="148.5" hidden="1" x14ac:dyDescent="0.25">
      <c r="A109" s="27" t="s">
        <v>119</v>
      </c>
      <c r="B109" s="7">
        <v>2024</v>
      </c>
      <c r="C109" s="28" t="s">
        <v>120</v>
      </c>
      <c r="D109" s="28" t="s">
        <v>25</v>
      </c>
      <c r="E109" s="7" t="s">
        <v>125</v>
      </c>
      <c r="F109" s="7" t="s">
        <v>1021</v>
      </c>
      <c r="G109" s="7" t="s">
        <v>831</v>
      </c>
      <c r="H109" s="7" t="s">
        <v>225</v>
      </c>
      <c r="I109" s="7" t="s">
        <v>378</v>
      </c>
      <c r="J109" s="7" t="s">
        <v>534</v>
      </c>
      <c r="K109" s="7" t="s">
        <v>935</v>
      </c>
      <c r="L109" s="7" t="s">
        <v>689</v>
      </c>
      <c r="M109" s="7" t="s">
        <v>738</v>
      </c>
      <c r="N109" s="29" t="s">
        <v>741</v>
      </c>
      <c r="O109" s="29" t="s">
        <v>744</v>
      </c>
      <c r="P109" s="51">
        <v>0.83333333333333337</v>
      </c>
      <c r="Q109" s="29">
        <v>2023</v>
      </c>
      <c r="R109" s="30" t="s">
        <v>793</v>
      </c>
      <c r="S109" s="29" t="s">
        <v>11</v>
      </c>
      <c r="T109" s="31">
        <v>0.6</v>
      </c>
      <c r="U109" s="31">
        <v>0.8</v>
      </c>
      <c r="V109" s="47">
        <v>1</v>
      </c>
      <c r="W109" s="47">
        <v>1</v>
      </c>
      <c r="X109" s="47"/>
      <c r="Y109" s="29" t="s">
        <v>65</v>
      </c>
      <c r="Z109" s="35">
        <v>0.25</v>
      </c>
      <c r="AA109" s="61">
        <v>0.18</v>
      </c>
      <c r="AB109" s="24">
        <f t="shared" si="34"/>
        <v>0.72</v>
      </c>
      <c r="AC109" s="26" t="str">
        <f t="shared" si="24"/>
        <v>Amarillo</v>
      </c>
      <c r="AD109" s="35">
        <v>0.25</v>
      </c>
      <c r="AE109" s="23"/>
      <c r="AF109" s="24">
        <f t="shared" si="35"/>
        <v>0</v>
      </c>
      <c r="AG109" s="26">
        <f t="shared" ref="AG109" si="40">IF(AF109="","",IF(AF109&gt;1.3,"Rojo",IF($S109="Ascendente",IF(AND(AF109=0,AF109=0),0,IF(AND(AF109&lt;=$T109,AF109&gt;0),"Rojo",IF(AND(AF109&gt;$T109,AF109&lt;=$U109),"Amarillo",IF(AND(AF109&gt;$U109,AF109&lt;=$V109),"Verde")))),IF($S109="Descendente",IF(AND(AF109&gt;=$V109,AF109&lt;$U109),"Verde",IF(AND(AF109&gt;=$U109,AF109&lt;$T109),"Amarillo",IF(AND(AF109&gt;=$T109,AF109&gt;1.3),"Rojo",0)))))))</f>
        <v>0</v>
      </c>
      <c r="AH109" s="35">
        <v>0.25</v>
      </c>
      <c r="AI109" s="23"/>
      <c r="AJ109" s="24">
        <f t="shared" si="36"/>
        <v>0</v>
      </c>
      <c r="AK109" s="26">
        <f t="shared" ref="AK109" si="41">IF(AJ109="","",IF(AJ109&gt;1.3,"Rojo",IF($S109="Ascendente",IF(AND(AJ109=0,AJ109=0),0,IF(AND(AJ109&lt;=$T109,AJ109&gt;0),"Rojo",IF(AND(AJ109&gt;$T109,AJ109&lt;=$U109),"Amarillo",IF(AND(AJ109&gt;$U109,AJ109&lt;=$V109),"Verde")))),IF($S109="Descendente",IF(AND(AJ109&gt;=$V109,AJ109&lt;$U109),"Verde",IF(AND(AJ109&gt;=$U109,AJ109&lt;$T109),"Amarillo",IF(AND(AJ109&gt;=$T109,AJ109&gt;1.3),"Rojo",0)))))))</f>
        <v>0</v>
      </c>
      <c r="AL109" s="35">
        <v>0.25</v>
      </c>
      <c r="AM109" s="23"/>
      <c r="AN109" s="24">
        <f t="shared" si="37"/>
        <v>0</v>
      </c>
      <c r="AO109" s="26">
        <f t="shared" si="21"/>
        <v>0</v>
      </c>
      <c r="AP109" s="23"/>
      <c r="AQ109" s="25">
        <f t="shared" si="22"/>
        <v>0</v>
      </c>
      <c r="AR109" s="26">
        <f t="shared" si="23"/>
        <v>0</v>
      </c>
    </row>
    <row r="110" spans="1:44" ht="82.5" x14ac:dyDescent="0.25">
      <c r="A110" s="27" t="s">
        <v>119</v>
      </c>
      <c r="B110" s="7">
        <v>2024</v>
      </c>
      <c r="C110" s="28" t="s">
        <v>120</v>
      </c>
      <c r="D110" s="28" t="s">
        <v>25</v>
      </c>
      <c r="E110" s="7" t="s">
        <v>125</v>
      </c>
      <c r="F110" s="7" t="s">
        <v>1022</v>
      </c>
      <c r="G110" s="7" t="s">
        <v>831</v>
      </c>
      <c r="H110" s="7" t="s">
        <v>226</v>
      </c>
      <c r="I110" s="7" t="s">
        <v>379</v>
      </c>
      <c r="J110" s="7" t="s">
        <v>535</v>
      </c>
      <c r="K110" s="7" t="s">
        <v>986</v>
      </c>
      <c r="L110" s="7" t="s">
        <v>690</v>
      </c>
      <c r="M110" s="7" t="s">
        <v>738</v>
      </c>
      <c r="N110" s="29" t="s">
        <v>743</v>
      </c>
      <c r="O110" s="29" t="s">
        <v>6</v>
      </c>
      <c r="P110" s="50">
        <v>1</v>
      </c>
      <c r="Q110" s="29">
        <v>2023</v>
      </c>
      <c r="R110" s="30" t="s">
        <v>793</v>
      </c>
      <c r="S110" s="62" t="s">
        <v>11</v>
      </c>
      <c r="T110" s="66">
        <v>0</v>
      </c>
      <c r="U110" s="32">
        <v>0</v>
      </c>
      <c r="V110" s="68">
        <v>1</v>
      </c>
      <c r="W110" s="68">
        <v>1</v>
      </c>
      <c r="X110" s="50"/>
      <c r="Y110" s="29" t="s">
        <v>829</v>
      </c>
      <c r="Z110" s="35">
        <v>0</v>
      </c>
      <c r="AA110" s="61">
        <v>0</v>
      </c>
      <c r="AB110" s="24">
        <f t="shared" si="34"/>
        <v>0</v>
      </c>
      <c r="AC110" s="26">
        <f t="shared" si="24"/>
        <v>0</v>
      </c>
      <c r="AD110" s="93"/>
      <c r="AE110" s="23"/>
      <c r="AF110" s="24">
        <f t="shared" si="35"/>
        <v>0</v>
      </c>
      <c r="AG110" s="26">
        <f t="shared" si="19"/>
        <v>0</v>
      </c>
      <c r="AH110" s="93"/>
      <c r="AI110" s="23"/>
      <c r="AJ110" s="24">
        <f t="shared" si="36"/>
        <v>0</v>
      </c>
      <c r="AK110" s="26">
        <f t="shared" si="20"/>
        <v>0</v>
      </c>
      <c r="AL110" s="93"/>
      <c r="AM110" s="23"/>
      <c r="AN110" s="24">
        <f t="shared" si="37"/>
        <v>0</v>
      </c>
      <c r="AO110" s="26">
        <f t="shared" si="21"/>
        <v>0</v>
      </c>
      <c r="AP110" s="64">
        <v>1</v>
      </c>
      <c r="AQ110" s="25" t="str">
        <f t="shared" si="22"/>
        <v/>
      </c>
      <c r="AR110" s="26" t="str">
        <f t="shared" si="23"/>
        <v/>
      </c>
    </row>
    <row r="111" spans="1:44" ht="165" x14ac:dyDescent="0.25">
      <c r="A111" s="27" t="s">
        <v>119</v>
      </c>
      <c r="B111" s="7">
        <v>2024</v>
      </c>
      <c r="C111" s="28" t="s">
        <v>120</v>
      </c>
      <c r="D111" s="28" t="s">
        <v>25</v>
      </c>
      <c r="E111" s="7" t="s">
        <v>125</v>
      </c>
      <c r="F111" s="7" t="s">
        <v>1023</v>
      </c>
      <c r="G111" s="7" t="s">
        <v>843</v>
      </c>
      <c r="H111" s="7" t="s">
        <v>227</v>
      </c>
      <c r="I111" s="7" t="s">
        <v>380</v>
      </c>
      <c r="J111" s="7" t="s">
        <v>536</v>
      </c>
      <c r="K111" s="7" t="s">
        <v>936</v>
      </c>
      <c r="L111" s="7" t="s">
        <v>691</v>
      </c>
      <c r="M111" s="7" t="s">
        <v>26</v>
      </c>
      <c r="N111" s="29" t="s">
        <v>35</v>
      </c>
      <c r="O111" s="29" t="s">
        <v>6</v>
      </c>
      <c r="P111" s="50">
        <v>0</v>
      </c>
      <c r="Q111" s="29">
        <v>2023</v>
      </c>
      <c r="R111" s="30" t="s">
        <v>795</v>
      </c>
      <c r="S111" s="62" t="s">
        <v>61</v>
      </c>
      <c r="T111" s="32">
        <v>0.02</v>
      </c>
      <c r="U111" s="32">
        <v>0.01</v>
      </c>
      <c r="V111" s="68">
        <v>0</v>
      </c>
      <c r="W111" s="68">
        <v>0</v>
      </c>
      <c r="X111" s="50"/>
      <c r="Y111" s="29" t="s">
        <v>65</v>
      </c>
      <c r="Z111" s="35">
        <v>0</v>
      </c>
      <c r="AA111" s="61">
        <v>0</v>
      </c>
      <c r="AB111" s="24">
        <f t="shared" si="34"/>
        <v>0</v>
      </c>
      <c r="AC111" s="26" t="str">
        <f t="shared" si="24"/>
        <v>Verde</v>
      </c>
      <c r="AD111" s="93"/>
      <c r="AE111" s="23"/>
      <c r="AF111" s="24">
        <f t="shared" si="35"/>
        <v>0</v>
      </c>
      <c r="AG111" s="26" t="str">
        <f t="shared" si="19"/>
        <v>Verde</v>
      </c>
      <c r="AH111" s="93"/>
      <c r="AI111" s="23"/>
      <c r="AJ111" s="24">
        <f t="shared" si="36"/>
        <v>0</v>
      </c>
      <c r="AK111" s="26" t="str">
        <f t="shared" si="20"/>
        <v>Verde</v>
      </c>
      <c r="AL111" s="93"/>
      <c r="AM111" s="23"/>
      <c r="AN111" s="24">
        <f t="shared" si="37"/>
        <v>0</v>
      </c>
      <c r="AO111" s="26" t="str">
        <f t="shared" si="21"/>
        <v>Verde</v>
      </c>
      <c r="AP111" s="64">
        <v>0</v>
      </c>
      <c r="AQ111" s="25">
        <f t="shared" si="22"/>
        <v>0</v>
      </c>
      <c r="AR111" s="26" t="str">
        <f t="shared" si="23"/>
        <v>Verde</v>
      </c>
    </row>
    <row r="112" spans="1:44" ht="115.5" hidden="1" x14ac:dyDescent="0.25">
      <c r="A112" s="27" t="s">
        <v>119</v>
      </c>
      <c r="B112" s="7">
        <v>2024</v>
      </c>
      <c r="C112" s="28" t="s">
        <v>120</v>
      </c>
      <c r="D112" s="28" t="s">
        <v>25</v>
      </c>
      <c r="E112" s="7" t="s">
        <v>125</v>
      </c>
      <c r="F112" s="7" t="s">
        <v>1023</v>
      </c>
      <c r="G112" s="7" t="s">
        <v>843</v>
      </c>
      <c r="H112" s="7" t="s">
        <v>227</v>
      </c>
      <c r="I112" s="7" t="s">
        <v>381</v>
      </c>
      <c r="J112" s="7" t="s">
        <v>537</v>
      </c>
      <c r="K112" s="7" t="s">
        <v>937</v>
      </c>
      <c r="L112" s="7" t="s">
        <v>692</v>
      </c>
      <c r="M112" s="7" t="s">
        <v>26</v>
      </c>
      <c r="N112" s="29" t="s">
        <v>35</v>
      </c>
      <c r="O112" s="29" t="s">
        <v>744</v>
      </c>
      <c r="P112" s="48">
        <v>6.3668124509139428E-3</v>
      </c>
      <c r="Q112" s="29">
        <v>2023</v>
      </c>
      <c r="R112" s="30" t="s">
        <v>761</v>
      </c>
      <c r="S112" s="29" t="s">
        <v>11</v>
      </c>
      <c r="T112" s="31">
        <v>2.5000000000000001E-3</v>
      </c>
      <c r="U112" s="31">
        <v>5.4999999999999997E-3</v>
      </c>
      <c r="V112" s="55">
        <v>6.4999999999999997E-3</v>
      </c>
      <c r="W112" s="55">
        <v>6.4999999999999997E-3</v>
      </c>
      <c r="X112" s="55"/>
      <c r="Y112" s="29" t="s">
        <v>65</v>
      </c>
      <c r="Z112" s="91">
        <v>1.8E-3</v>
      </c>
      <c r="AA112" s="88">
        <v>1.5E-3</v>
      </c>
      <c r="AB112" s="24">
        <f t="shared" si="34"/>
        <v>0.83333333333333337</v>
      </c>
      <c r="AC112" s="26" t="b">
        <f t="shared" si="24"/>
        <v>0</v>
      </c>
      <c r="AD112" s="93"/>
      <c r="AE112" s="23"/>
      <c r="AF112" s="24">
        <f t="shared" si="35"/>
        <v>0</v>
      </c>
      <c r="AG112" s="26">
        <f t="shared" si="19"/>
        <v>0</v>
      </c>
      <c r="AH112" s="93"/>
      <c r="AI112" s="23"/>
      <c r="AJ112" s="24">
        <f t="shared" si="36"/>
        <v>0</v>
      </c>
      <c r="AK112" s="26">
        <f t="shared" si="20"/>
        <v>0</v>
      </c>
      <c r="AL112" s="93"/>
      <c r="AM112" s="23"/>
      <c r="AN112" s="24">
        <f t="shared" si="37"/>
        <v>0</v>
      </c>
      <c r="AO112" s="26">
        <f t="shared" si="21"/>
        <v>0</v>
      </c>
      <c r="AP112" s="23"/>
      <c r="AQ112" s="25">
        <f t="shared" si="22"/>
        <v>0</v>
      </c>
      <c r="AR112" s="26">
        <f t="shared" si="23"/>
        <v>0</v>
      </c>
    </row>
    <row r="113" spans="1:44" ht="165" hidden="1" x14ac:dyDescent="0.25">
      <c r="A113" s="27" t="s">
        <v>119</v>
      </c>
      <c r="B113" s="7">
        <v>2024</v>
      </c>
      <c r="C113" s="28" t="s">
        <v>120</v>
      </c>
      <c r="D113" s="28" t="s">
        <v>25</v>
      </c>
      <c r="E113" s="7" t="s">
        <v>125</v>
      </c>
      <c r="F113" s="7" t="s">
        <v>1023</v>
      </c>
      <c r="G113" s="7" t="s">
        <v>831</v>
      </c>
      <c r="H113" s="7" t="s">
        <v>228</v>
      </c>
      <c r="I113" s="7" t="s">
        <v>382</v>
      </c>
      <c r="J113" s="7" t="s">
        <v>538</v>
      </c>
      <c r="K113" s="7" t="s">
        <v>938</v>
      </c>
      <c r="L113" s="7" t="s">
        <v>693</v>
      </c>
      <c r="M113" s="7" t="s">
        <v>738</v>
      </c>
      <c r="N113" s="29" t="s">
        <v>741</v>
      </c>
      <c r="O113" s="29" t="s">
        <v>744</v>
      </c>
      <c r="P113" s="47">
        <v>0.875</v>
      </c>
      <c r="Q113" s="29">
        <v>2023</v>
      </c>
      <c r="R113" s="30" t="s">
        <v>793</v>
      </c>
      <c r="S113" s="29" t="s">
        <v>11</v>
      </c>
      <c r="T113" s="31">
        <v>0.6</v>
      </c>
      <c r="U113" s="31">
        <v>0.8</v>
      </c>
      <c r="V113" s="47">
        <v>1</v>
      </c>
      <c r="W113" s="47">
        <v>1</v>
      </c>
      <c r="X113" s="47"/>
      <c r="Y113" s="29" t="s">
        <v>65</v>
      </c>
      <c r="Z113" s="35">
        <v>0.25</v>
      </c>
      <c r="AA113" s="61">
        <v>0.25</v>
      </c>
      <c r="AB113" s="24">
        <f t="shared" si="34"/>
        <v>1</v>
      </c>
      <c r="AC113" s="26" t="str">
        <f t="shared" si="24"/>
        <v>Verde</v>
      </c>
      <c r="AD113" s="35">
        <v>0.25</v>
      </c>
      <c r="AE113" s="23"/>
      <c r="AF113" s="24">
        <f t="shared" si="35"/>
        <v>0</v>
      </c>
      <c r="AG113" s="26">
        <f t="shared" ref="AG113" si="42">IF(AF113="","",IF(AF113&gt;1.3,"Rojo",IF($S113="Ascendente",IF(AND(AF113=0,AF113=0),0,IF(AND(AF113&lt;=$T113,AF113&gt;0),"Rojo",IF(AND(AF113&gt;$T113,AF113&lt;=$U113),"Amarillo",IF(AND(AF113&gt;$U113,AF113&lt;=$V113),"Verde")))),IF($S113="Descendente",IF(AND(AF113&gt;=$V113,AF113&lt;$U113),"Verde",IF(AND(AF113&gt;=$U113,AF113&lt;$T113),"Amarillo",IF(AND(AF113&gt;=$T113,AF113&gt;1.3),"Rojo",0)))))))</f>
        <v>0</v>
      </c>
      <c r="AH113" s="35">
        <v>0.25</v>
      </c>
      <c r="AI113" s="23"/>
      <c r="AJ113" s="24">
        <f t="shared" si="36"/>
        <v>0</v>
      </c>
      <c r="AK113" s="26">
        <f t="shared" ref="AK113" si="43">IF(AJ113="","",IF(AJ113&gt;1.3,"Rojo",IF($S113="Ascendente",IF(AND(AJ113=0,AJ113=0),0,IF(AND(AJ113&lt;=$T113,AJ113&gt;0),"Rojo",IF(AND(AJ113&gt;$T113,AJ113&lt;=$U113),"Amarillo",IF(AND(AJ113&gt;$U113,AJ113&lt;=$V113),"Verde")))),IF($S113="Descendente",IF(AND(AJ113&gt;=$V113,AJ113&lt;$U113),"Verde",IF(AND(AJ113&gt;=$U113,AJ113&lt;$T113),"Amarillo",IF(AND(AJ113&gt;=$T113,AJ113&gt;1.3),"Rojo",0)))))))</f>
        <v>0</v>
      </c>
      <c r="AL113" s="35">
        <v>0.25</v>
      </c>
      <c r="AM113" s="23"/>
      <c r="AN113" s="24">
        <f t="shared" si="37"/>
        <v>0</v>
      </c>
      <c r="AO113" s="26">
        <f t="shared" si="21"/>
        <v>0</v>
      </c>
      <c r="AP113" s="23"/>
      <c r="AQ113" s="25">
        <f t="shared" si="22"/>
        <v>0</v>
      </c>
      <c r="AR113" s="26">
        <f t="shared" si="23"/>
        <v>0</v>
      </c>
    </row>
    <row r="114" spans="1:44" ht="49.5" x14ac:dyDescent="0.25">
      <c r="A114" s="27" t="s">
        <v>119</v>
      </c>
      <c r="B114" s="7">
        <v>2024</v>
      </c>
      <c r="C114" s="28" t="s">
        <v>120</v>
      </c>
      <c r="D114" s="28" t="s">
        <v>25</v>
      </c>
      <c r="E114" s="7" t="s">
        <v>125</v>
      </c>
      <c r="F114" s="7" t="s">
        <v>1023</v>
      </c>
      <c r="G114" s="7" t="s">
        <v>831</v>
      </c>
      <c r="H114" s="7" t="s">
        <v>229</v>
      </c>
      <c r="I114" s="7" t="s">
        <v>383</v>
      </c>
      <c r="J114" s="7" t="s">
        <v>539</v>
      </c>
      <c r="K114" s="7" t="s">
        <v>539</v>
      </c>
      <c r="L114" s="7" t="s">
        <v>539</v>
      </c>
      <c r="M114" s="7" t="s">
        <v>738</v>
      </c>
      <c r="N114" s="29" t="s">
        <v>743</v>
      </c>
      <c r="O114" s="29" t="s">
        <v>6</v>
      </c>
      <c r="P114" s="50">
        <v>1</v>
      </c>
      <c r="Q114" s="29">
        <v>2023</v>
      </c>
      <c r="R114" s="30" t="s">
        <v>796</v>
      </c>
      <c r="S114" s="29" t="s">
        <v>11</v>
      </c>
      <c r="T114" s="31">
        <v>0</v>
      </c>
      <c r="U114" s="31">
        <v>0</v>
      </c>
      <c r="V114" s="50">
        <f>1</f>
        <v>1</v>
      </c>
      <c r="W114" s="50">
        <v>1</v>
      </c>
      <c r="X114" s="50"/>
      <c r="Y114" s="29" t="s">
        <v>829</v>
      </c>
      <c r="Z114" s="35">
        <v>0</v>
      </c>
      <c r="AA114" s="61">
        <v>0</v>
      </c>
      <c r="AB114" s="24">
        <f t="shared" si="34"/>
        <v>0</v>
      </c>
      <c r="AC114" s="26">
        <f t="shared" si="24"/>
        <v>0</v>
      </c>
      <c r="AD114" s="93"/>
      <c r="AE114" s="23"/>
      <c r="AF114" s="24">
        <f t="shared" si="35"/>
        <v>0</v>
      </c>
      <c r="AG114" s="26">
        <f t="shared" si="19"/>
        <v>0</v>
      </c>
      <c r="AH114" s="93"/>
      <c r="AI114" s="23"/>
      <c r="AJ114" s="24">
        <f t="shared" si="36"/>
        <v>0</v>
      </c>
      <c r="AK114" s="26">
        <f t="shared" si="20"/>
        <v>0</v>
      </c>
      <c r="AL114" s="93"/>
      <c r="AM114" s="23"/>
      <c r="AN114" s="24">
        <f t="shared" si="37"/>
        <v>0</v>
      </c>
      <c r="AO114" s="26">
        <f t="shared" si="21"/>
        <v>0</v>
      </c>
      <c r="AP114" s="64">
        <v>1</v>
      </c>
      <c r="AQ114" s="25" t="str">
        <f t="shared" si="22"/>
        <v/>
      </c>
      <c r="AR114" s="26" t="str">
        <f t="shared" si="23"/>
        <v/>
      </c>
    </row>
    <row r="115" spans="1:44" ht="49.5" x14ac:dyDescent="0.25">
      <c r="A115" s="27" t="s">
        <v>119</v>
      </c>
      <c r="B115" s="7">
        <v>2024</v>
      </c>
      <c r="C115" s="28" t="s">
        <v>120</v>
      </c>
      <c r="D115" s="28" t="s">
        <v>25</v>
      </c>
      <c r="E115" s="7" t="s">
        <v>125</v>
      </c>
      <c r="F115" s="7" t="s">
        <v>1023</v>
      </c>
      <c r="G115" s="7" t="s">
        <v>831</v>
      </c>
      <c r="H115" s="7" t="s">
        <v>230</v>
      </c>
      <c r="I115" s="7" t="s">
        <v>384</v>
      </c>
      <c r="J115" s="7" t="s">
        <v>540</v>
      </c>
      <c r="K115" s="7" t="s">
        <v>540</v>
      </c>
      <c r="L115" s="7" t="s">
        <v>540</v>
      </c>
      <c r="M115" s="7" t="s">
        <v>738</v>
      </c>
      <c r="N115" s="29" t="s">
        <v>743</v>
      </c>
      <c r="O115" s="29" t="s">
        <v>6</v>
      </c>
      <c r="P115" s="50">
        <v>1</v>
      </c>
      <c r="Q115" s="29">
        <v>2023</v>
      </c>
      <c r="R115" s="30" t="s">
        <v>797</v>
      </c>
      <c r="S115" s="29" t="s">
        <v>11</v>
      </c>
      <c r="T115" s="31">
        <v>0</v>
      </c>
      <c r="U115" s="31">
        <v>0</v>
      </c>
      <c r="V115" s="50">
        <v>1</v>
      </c>
      <c r="W115" s="50">
        <v>1</v>
      </c>
      <c r="X115" s="50"/>
      <c r="Y115" s="29" t="s">
        <v>833</v>
      </c>
      <c r="Z115" s="35">
        <v>0</v>
      </c>
      <c r="AA115" s="61">
        <v>0</v>
      </c>
      <c r="AB115" s="24">
        <f t="shared" si="34"/>
        <v>0</v>
      </c>
      <c r="AC115" s="26">
        <f t="shared" si="24"/>
        <v>0</v>
      </c>
      <c r="AD115" s="93"/>
      <c r="AE115" s="23"/>
      <c r="AF115" s="24">
        <f t="shared" si="35"/>
        <v>0</v>
      </c>
      <c r="AG115" s="26">
        <f t="shared" si="19"/>
        <v>0</v>
      </c>
      <c r="AH115" s="93"/>
      <c r="AI115" s="23"/>
      <c r="AJ115" s="24">
        <f t="shared" si="36"/>
        <v>0</v>
      </c>
      <c r="AK115" s="26">
        <f t="shared" si="20"/>
        <v>0</v>
      </c>
      <c r="AL115" s="93"/>
      <c r="AM115" s="23"/>
      <c r="AN115" s="24">
        <f t="shared" si="37"/>
        <v>0</v>
      </c>
      <c r="AO115" s="26">
        <f t="shared" si="21"/>
        <v>0</v>
      </c>
      <c r="AP115" s="64">
        <v>1</v>
      </c>
      <c r="AQ115" s="25" t="str">
        <f t="shared" si="22"/>
        <v/>
      </c>
      <c r="AR115" s="26" t="str">
        <f t="shared" si="23"/>
        <v/>
      </c>
    </row>
    <row r="116" spans="1:44" ht="231" hidden="1" x14ac:dyDescent="0.25">
      <c r="A116" s="27" t="s">
        <v>119</v>
      </c>
      <c r="B116" s="7">
        <v>2024</v>
      </c>
      <c r="C116" s="28" t="s">
        <v>120</v>
      </c>
      <c r="D116" s="28" t="s">
        <v>25</v>
      </c>
      <c r="E116" s="7" t="s">
        <v>126</v>
      </c>
      <c r="F116" s="7" t="s">
        <v>1024</v>
      </c>
      <c r="G116" s="7" t="s">
        <v>129</v>
      </c>
      <c r="H116" s="7" t="s">
        <v>231</v>
      </c>
      <c r="I116" s="7" t="s">
        <v>385</v>
      </c>
      <c r="J116" s="7" t="s">
        <v>541</v>
      </c>
      <c r="K116" s="7" t="s">
        <v>939</v>
      </c>
      <c r="L116" s="7" t="s">
        <v>694</v>
      </c>
      <c r="M116" s="7" t="s">
        <v>26</v>
      </c>
      <c r="N116" s="29" t="s">
        <v>35</v>
      </c>
      <c r="O116" s="29" t="s">
        <v>745</v>
      </c>
      <c r="P116" s="50">
        <v>62</v>
      </c>
      <c r="Q116" s="29">
        <v>2017</v>
      </c>
      <c r="R116" s="30" t="s">
        <v>798</v>
      </c>
      <c r="S116" s="29" t="s">
        <v>11</v>
      </c>
      <c r="T116" s="45">
        <v>40</v>
      </c>
      <c r="U116" s="45">
        <v>69</v>
      </c>
      <c r="V116" s="50">
        <v>70</v>
      </c>
      <c r="W116" s="50">
        <v>70</v>
      </c>
      <c r="X116" s="50"/>
      <c r="Y116" s="29" t="s">
        <v>825</v>
      </c>
      <c r="Z116" s="35">
        <v>0</v>
      </c>
      <c r="AA116" s="61">
        <v>0</v>
      </c>
      <c r="AB116" s="24">
        <f t="shared" si="34"/>
        <v>0</v>
      </c>
      <c r="AC116" s="26">
        <f t="shared" si="24"/>
        <v>0</v>
      </c>
      <c r="AD116" s="93"/>
      <c r="AE116" s="23"/>
      <c r="AF116" s="24">
        <f t="shared" si="35"/>
        <v>0</v>
      </c>
      <c r="AG116" s="26">
        <f t="shared" si="19"/>
        <v>0</v>
      </c>
      <c r="AH116" s="93"/>
      <c r="AI116" s="23"/>
      <c r="AJ116" s="24">
        <f t="shared" si="36"/>
        <v>0</v>
      </c>
      <c r="AK116" s="26">
        <f t="shared" si="20"/>
        <v>0</v>
      </c>
      <c r="AL116" s="93"/>
      <c r="AM116" s="23"/>
      <c r="AN116" s="24">
        <f t="shared" si="37"/>
        <v>0</v>
      </c>
      <c r="AO116" s="26">
        <f t="shared" si="21"/>
        <v>0</v>
      </c>
      <c r="AP116" s="23"/>
      <c r="AQ116" s="25">
        <f t="shared" si="22"/>
        <v>0</v>
      </c>
      <c r="AR116" s="26">
        <f t="shared" si="23"/>
        <v>0</v>
      </c>
    </row>
    <row r="117" spans="1:44" ht="99" hidden="1" x14ac:dyDescent="0.25">
      <c r="A117" s="27" t="s">
        <v>119</v>
      </c>
      <c r="B117" s="7">
        <v>2024</v>
      </c>
      <c r="C117" s="28" t="s">
        <v>120</v>
      </c>
      <c r="D117" s="28" t="s">
        <v>25</v>
      </c>
      <c r="E117" s="7" t="s">
        <v>126</v>
      </c>
      <c r="F117" s="7" t="s">
        <v>1025</v>
      </c>
      <c r="G117" s="7" t="s">
        <v>68</v>
      </c>
      <c r="H117" s="7" t="s">
        <v>232</v>
      </c>
      <c r="I117" s="7" t="s">
        <v>386</v>
      </c>
      <c r="J117" s="7" t="s">
        <v>542</v>
      </c>
      <c r="K117" s="7" t="s">
        <v>939</v>
      </c>
      <c r="L117" s="7" t="s">
        <v>695</v>
      </c>
      <c r="M117" s="7" t="s">
        <v>26</v>
      </c>
      <c r="N117" s="29" t="s">
        <v>35</v>
      </c>
      <c r="O117" s="29" t="s">
        <v>745</v>
      </c>
      <c r="P117" s="50">
        <v>33.270000000000003</v>
      </c>
      <c r="Q117" s="29">
        <v>2021</v>
      </c>
      <c r="R117" s="30" t="s">
        <v>799</v>
      </c>
      <c r="S117" s="29" t="s">
        <v>61</v>
      </c>
      <c r="T117" s="45">
        <v>45</v>
      </c>
      <c r="U117" s="45">
        <v>40</v>
      </c>
      <c r="V117" s="50">
        <v>35</v>
      </c>
      <c r="W117" s="50">
        <v>35</v>
      </c>
      <c r="X117" s="50"/>
      <c r="Y117" s="29" t="s">
        <v>825</v>
      </c>
      <c r="Z117" s="35">
        <v>0</v>
      </c>
      <c r="AA117" s="61">
        <v>0</v>
      </c>
      <c r="AB117" s="24">
        <f t="shared" si="34"/>
        <v>0</v>
      </c>
      <c r="AC117" s="26">
        <f t="shared" si="24"/>
        <v>0</v>
      </c>
      <c r="AD117" s="93"/>
      <c r="AE117" s="23"/>
      <c r="AF117" s="24">
        <f t="shared" si="35"/>
        <v>0</v>
      </c>
      <c r="AG117" s="26">
        <f t="shared" si="19"/>
        <v>0</v>
      </c>
      <c r="AH117" s="93"/>
      <c r="AI117" s="23"/>
      <c r="AJ117" s="24">
        <f t="shared" si="36"/>
        <v>0</v>
      </c>
      <c r="AK117" s="26">
        <f t="shared" si="20"/>
        <v>0</v>
      </c>
      <c r="AL117" s="93"/>
      <c r="AM117" s="23"/>
      <c r="AN117" s="24">
        <f t="shared" si="37"/>
        <v>0</v>
      </c>
      <c r="AO117" s="26">
        <f t="shared" si="21"/>
        <v>0</v>
      </c>
      <c r="AP117" s="23"/>
      <c r="AQ117" s="25">
        <f t="shared" si="22"/>
        <v>0</v>
      </c>
      <c r="AR117" s="26">
        <f t="shared" si="23"/>
        <v>0</v>
      </c>
    </row>
    <row r="118" spans="1:44" ht="99" x14ac:dyDescent="0.25">
      <c r="A118" s="27" t="s">
        <v>119</v>
      </c>
      <c r="B118" s="7">
        <v>2024</v>
      </c>
      <c r="C118" s="28" t="s">
        <v>120</v>
      </c>
      <c r="D118" s="28" t="s">
        <v>25</v>
      </c>
      <c r="E118" s="7" t="s">
        <v>126</v>
      </c>
      <c r="F118" s="7" t="s">
        <v>1025</v>
      </c>
      <c r="G118" s="7" t="s">
        <v>843</v>
      </c>
      <c r="H118" s="7" t="s">
        <v>233</v>
      </c>
      <c r="I118" s="7" t="s">
        <v>387</v>
      </c>
      <c r="J118" s="7" t="s">
        <v>543</v>
      </c>
      <c r="K118" s="7" t="s">
        <v>939</v>
      </c>
      <c r="L118" s="7" t="s">
        <v>696</v>
      </c>
      <c r="M118" s="7" t="s">
        <v>26</v>
      </c>
      <c r="N118" s="29" t="s">
        <v>35</v>
      </c>
      <c r="O118" s="29" t="s">
        <v>6</v>
      </c>
      <c r="P118" s="50">
        <v>35.5</v>
      </c>
      <c r="Q118" s="29">
        <v>2017</v>
      </c>
      <c r="R118" s="30" t="s">
        <v>800</v>
      </c>
      <c r="S118" s="29" t="s">
        <v>61</v>
      </c>
      <c r="T118" s="45">
        <v>35.5</v>
      </c>
      <c r="U118" s="45">
        <v>35</v>
      </c>
      <c r="V118" s="50">
        <v>33</v>
      </c>
      <c r="W118" s="50">
        <v>33</v>
      </c>
      <c r="X118" s="50"/>
      <c r="Y118" s="29" t="s">
        <v>834</v>
      </c>
      <c r="Z118" s="35">
        <v>0</v>
      </c>
      <c r="AA118" s="61">
        <v>0</v>
      </c>
      <c r="AB118" s="24">
        <f t="shared" si="34"/>
        <v>0</v>
      </c>
      <c r="AC118" s="26">
        <f t="shared" si="24"/>
        <v>0</v>
      </c>
      <c r="AD118" s="93"/>
      <c r="AE118" s="23"/>
      <c r="AF118" s="24">
        <f t="shared" si="35"/>
        <v>0</v>
      </c>
      <c r="AG118" s="26">
        <f t="shared" si="19"/>
        <v>0</v>
      </c>
      <c r="AH118" s="93"/>
      <c r="AI118" s="23"/>
      <c r="AJ118" s="24">
        <f t="shared" si="36"/>
        <v>0</v>
      </c>
      <c r="AK118" s="26">
        <f t="shared" si="20"/>
        <v>0</v>
      </c>
      <c r="AL118" s="93"/>
      <c r="AM118" s="23"/>
      <c r="AN118" s="24">
        <f t="shared" si="37"/>
        <v>0</v>
      </c>
      <c r="AO118" s="26">
        <f t="shared" si="21"/>
        <v>0</v>
      </c>
      <c r="AP118" s="23">
        <v>33</v>
      </c>
      <c r="AQ118" s="25" t="str">
        <f t="shared" si="22"/>
        <v/>
      </c>
      <c r="AR118" s="26" t="str">
        <f t="shared" si="23"/>
        <v/>
      </c>
    </row>
    <row r="119" spans="1:44" ht="99" hidden="1" x14ac:dyDescent="0.25">
      <c r="A119" s="27" t="s">
        <v>119</v>
      </c>
      <c r="B119" s="7">
        <v>2024</v>
      </c>
      <c r="C119" s="28" t="s">
        <v>120</v>
      </c>
      <c r="D119" s="28" t="s">
        <v>25</v>
      </c>
      <c r="E119" s="7" t="s">
        <v>126</v>
      </c>
      <c r="F119" s="7" t="s">
        <v>1025</v>
      </c>
      <c r="G119" s="7" t="s">
        <v>831</v>
      </c>
      <c r="H119" s="7" t="s">
        <v>234</v>
      </c>
      <c r="I119" s="7" t="s">
        <v>388</v>
      </c>
      <c r="J119" s="7" t="s">
        <v>544</v>
      </c>
      <c r="K119" s="7" t="s">
        <v>940</v>
      </c>
      <c r="L119" s="7" t="s">
        <v>697</v>
      </c>
      <c r="M119" s="7" t="s">
        <v>738</v>
      </c>
      <c r="N119" s="29" t="s">
        <v>741</v>
      </c>
      <c r="O119" s="29" t="s">
        <v>744</v>
      </c>
      <c r="P119" s="50">
        <v>0</v>
      </c>
      <c r="Q119" s="29">
        <v>2023</v>
      </c>
      <c r="R119" s="30" t="s">
        <v>801</v>
      </c>
      <c r="S119" s="29" t="s">
        <v>11</v>
      </c>
      <c r="T119" s="31">
        <v>0.7</v>
      </c>
      <c r="U119" s="31">
        <v>0.85</v>
      </c>
      <c r="V119" s="31">
        <v>1</v>
      </c>
      <c r="W119" s="47">
        <v>1</v>
      </c>
      <c r="X119" s="47"/>
      <c r="Y119" s="29" t="s">
        <v>65</v>
      </c>
      <c r="Z119" s="35">
        <v>0.2</v>
      </c>
      <c r="AA119" s="61">
        <v>0</v>
      </c>
      <c r="AB119" s="24">
        <f t="shared" si="34"/>
        <v>0</v>
      </c>
      <c r="AC119" s="26">
        <f t="shared" si="24"/>
        <v>0</v>
      </c>
      <c r="AD119" s="35">
        <v>0.2</v>
      </c>
      <c r="AE119" s="23"/>
      <c r="AF119" s="24">
        <f t="shared" si="35"/>
        <v>0</v>
      </c>
      <c r="AG119" s="26">
        <f t="shared" si="19"/>
        <v>0</v>
      </c>
      <c r="AH119" s="35">
        <v>0.3</v>
      </c>
      <c r="AI119" s="23"/>
      <c r="AJ119" s="24">
        <f t="shared" si="36"/>
        <v>0</v>
      </c>
      <c r="AK119" s="26">
        <f t="shared" si="20"/>
        <v>0</v>
      </c>
      <c r="AL119" s="35">
        <v>0.3</v>
      </c>
      <c r="AM119" s="23"/>
      <c r="AN119" s="24">
        <f t="shared" si="37"/>
        <v>0</v>
      </c>
      <c r="AO119" s="26">
        <f t="shared" si="21"/>
        <v>0</v>
      </c>
      <c r="AP119" s="23"/>
      <c r="AQ119" s="25">
        <f t="shared" si="22"/>
        <v>0</v>
      </c>
      <c r="AR119" s="26">
        <f t="shared" si="23"/>
        <v>0</v>
      </c>
    </row>
    <row r="120" spans="1:44" ht="132" hidden="1" x14ac:dyDescent="0.25">
      <c r="A120" s="27" t="s">
        <v>119</v>
      </c>
      <c r="B120" s="7">
        <v>2024</v>
      </c>
      <c r="C120" s="28" t="s">
        <v>120</v>
      </c>
      <c r="D120" s="28" t="s">
        <v>25</v>
      </c>
      <c r="E120" s="7" t="s">
        <v>126</v>
      </c>
      <c r="F120" s="7" t="s">
        <v>1025</v>
      </c>
      <c r="G120" s="7" t="s">
        <v>831</v>
      </c>
      <c r="H120" s="7" t="s">
        <v>235</v>
      </c>
      <c r="I120" s="7" t="s">
        <v>389</v>
      </c>
      <c r="J120" s="7" t="s">
        <v>545</v>
      </c>
      <c r="K120" s="7" t="s">
        <v>941</v>
      </c>
      <c r="L120" s="7" t="s">
        <v>698</v>
      </c>
      <c r="M120" s="7" t="s">
        <v>738</v>
      </c>
      <c r="N120" s="29" t="s">
        <v>741</v>
      </c>
      <c r="O120" s="29" t="s">
        <v>744</v>
      </c>
      <c r="P120" s="51">
        <f>(2000-1500)/1500</f>
        <v>0.33333333333333331</v>
      </c>
      <c r="Q120" s="29">
        <v>2023</v>
      </c>
      <c r="R120" s="30" t="s">
        <v>801</v>
      </c>
      <c r="S120" s="29" t="s">
        <v>11</v>
      </c>
      <c r="T120" s="31">
        <v>0.2</v>
      </c>
      <c r="U120" s="31">
        <v>0.45</v>
      </c>
      <c r="V120" s="31">
        <v>0.5</v>
      </c>
      <c r="W120" s="51">
        <f>(3000-2000)/2000</f>
        <v>0.5</v>
      </c>
      <c r="X120" s="51"/>
      <c r="Y120" s="29" t="s">
        <v>65</v>
      </c>
      <c r="Z120" s="35">
        <v>0.1</v>
      </c>
      <c r="AA120" s="61">
        <v>0</v>
      </c>
      <c r="AB120" s="24">
        <f t="shared" si="34"/>
        <v>0</v>
      </c>
      <c r="AC120" s="26">
        <f t="shared" si="24"/>
        <v>0</v>
      </c>
      <c r="AD120" s="35">
        <v>0.1</v>
      </c>
      <c r="AE120" s="23"/>
      <c r="AF120" s="24">
        <f t="shared" si="35"/>
        <v>0</v>
      </c>
      <c r="AG120" s="26">
        <f t="shared" si="19"/>
        <v>0</v>
      </c>
      <c r="AH120" s="35">
        <v>0.2</v>
      </c>
      <c r="AI120" s="23"/>
      <c r="AJ120" s="24">
        <f t="shared" si="36"/>
        <v>0</v>
      </c>
      <c r="AK120" s="26">
        <f t="shared" si="20"/>
        <v>0</v>
      </c>
      <c r="AL120" s="35">
        <v>0.1</v>
      </c>
      <c r="AM120" s="23"/>
      <c r="AN120" s="24">
        <f t="shared" si="37"/>
        <v>0</v>
      </c>
      <c r="AO120" s="26">
        <f t="shared" si="21"/>
        <v>0</v>
      </c>
      <c r="AP120" s="23"/>
      <c r="AQ120" s="25">
        <f t="shared" si="22"/>
        <v>0</v>
      </c>
      <c r="AR120" s="26">
        <f t="shared" si="23"/>
        <v>0</v>
      </c>
    </row>
    <row r="121" spans="1:44" ht="115.5" hidden="1" x14ac:dyDescent="0.25">
      <c r="A121" s="27" t="s">
        <v>119</v>
      </c>
      <c r="B121" s="7">
        <v>2024</v>
      </c>
      <c r="C121" s="28" t="s">
        <v>120</v>
      </c>
      <c r="D121" s="28" t="s">
        <v>25</v>
      </c>
      <c r="E121" s="7" t="s">
        <v>126</v>
      </c>
      <c r="F121" s="7" t="s">
        <v>1025</v>
      </c>
      <c r="G121" s="7" t="s">
        <v>843</v>
      </c>
      <c r="H121" s="7" t="s">
        <v>236</v>
      </c>
      <c r="I121" s="7" t="s">
        <v>390</v>
      </c>
      <c r="J121" s="7" t="s">
        <v>546</v>
      </c>
      <c r="K121" s="7" t="s">
        <v>942</v>
      </c>
      <c r="L121" s="7" t="s">
        <v>699</v>
      </c>
      <c r="M121" s="7" t="s">
        <v>738</v>
      </c>
      <c r="N121" s="29" t="s">
        <v>741</v>
      </c>
      <c r="O121" s="29" t="s">
        <v>744</v>
      </c>
      <c r="P121" s="50">
        <v>0</v>
      </c>
      <c r="Q121" s="29">
        <v>2023</v>
      </c>
      <c r="R121" s="30" t="s">
        <v>801</v>
      </c>
      <c r="S121" s="29" t="s">
        <v>11</v>
      </c>
      <c r="T121" s="31">
        <v>0.7</v>
      </c>
      <c r="U121" s="31">
        <v>0.85</v>
      </c>
      <c r="V121" s="31">
        <v>1</v>
      </c>
      <c r="W121" s="47">
        <v>1</v>
      </c>
      <c r="X121" s="47"/>
      <c r="Y121" s="29" t="s">
        <v>65</v>
      </c>
      <c r="Z121" s="35">
        <v>0.25</v>
      </c>
      <c r="AA121" s="61">
        <v>0</v>
      </c>
      <c r="AB121" s="24">
        <f t="shared" si="34"/>
        <v>0</v>
      </c>
      <c r="AC121" s="26">
        <f t="shared" si="24"/>
        <v>0</v>
      </c>
      <c r="AD121" s="35">
        <v>0.25</v>
      </c>
      <c r="AE121" s="23"/>
      <c r="AF121" s="24">
        <f t="shared" si="35"/>
        <v>0</v>
      </c>
      <c r="AG121" s="26">
        <f t="shared" ref="AG121:AG122" si="44">IF(AF121="","",IF(AF121&gt;1.3,"Rojo",IF($S121="Ascendente",IF(AND(AF121=0,AF121=0),0,IF(AND(AF121&lt;=$T121,AF121&gt;0),"Rojo",IF(AND(AF121&gt;$T121,AF121&lt;=$U121),"Amarillo",IF(AND(AF121&gt;$U121,AF121&lt;=$V121),"Verde")))),IF($S121="Descendente",IF(AND(AF121&gt;=$V121,AF121&lt;$U121),"Verde",IF(AND(AF121&gt;=$U121,AF121&lt;$T121),"Amarillo",IF(AND(AF121&gt;=$T121,AF121&gt;1.3),"Rojo",0)))))))</f>
        <v>0</v>
      </c>
      <c r="AH121" s="35">
        <v>0.25</v>
      </c>
      <c r="AI121" s="23"/>
      <c r="AJ121" s="24">
        <f t="shared" si="36"/>
        <v>0</v>
      </c>
      <c r="AK121" s="26">
        <f t="shared" ref="AK121:AK122" si="45">IF(AJ121="","",IF(AJ121&gt;1.3,"Rojo",IF($S121="Ascendente",IF(AND(AJ121=0,AJ121=0),0,IF(AND(AJ121&lt;=$T121,AJ121&gt;0),"Rojo",IF(AND(AJ121&gt;$T121,AJ121&lt;=$U121),"Amarillo",IF(AND(AJ121&gt;$U121,AJ121&lt;=$V121),"Verde")))),IF($S121="Descendente",IF(AND(AJ121&gt;=$V121,AJ121&lt;$U121),"Verde",IF(AND(AJ121&gt;=$U121,AJ121&lt;$T121),"Amarillo",IF(AND(AJ121&gt;=$T121,AJ121&gt;1.3),"Rojo",0)))))))</f>
        <v>0</v>
      </c>
      <c r="AL121" s="35">
        <v>0.25</v>
      </c>
      <c r="AM121" s="23"/>
      <c r="AN121" s="24">
        <f t="shared" si="37"/>
        <v>0</v>
      </c>
      <c r="AO121" s="26">
        <f t="shared" si="21"/>
        <v>0</v>
      </c>
      <c r="AP121" s="23"/>
      <c r="AQ121" s="25">
        <f t="shared" si="22"/>
        <v>0</v>
      </c>
      <c r="AR121" s="26">
        <f t="shared" si="23"/>
        <v>0</v>
      </c>
    </row>
    <row r="122" spans="1:44" ht="115.5" hidden="1" x14ac:dyDescent="0.25">
      <c r="A122" s="27" t="s">
        <v>119</v>
      </c>
      <c r="B122" s="7">
        <v>2024</v>
      </c>
      <c r="C122" s="28" t="s">
        <v>120</v>
      </c>
      <c r="D122" s="28" t="s">
        <v>25</v>
      </c>
      <c r="E122" s="7" t="s">
        <v>126</v>
      </c>
      <c r="F122" s="7" t="s">
        <v>1025</v>
      </c>
      <c r="G122" s="7" t="s">
        <v>831</v>
      </c>
      <c r="H122" s="7" t="s">
        <v>237</v>
      </c>
      <c r="I122" s="7" t="s">
        <v>391</v>
      </c>
      <c r="J122" s="7" t="s">
        <v>547</v>
      </c>
      <c r="K122" s="7" t="s">
        <v>943</v>
      </c>
      <c r="L122" s="7" t="s">
        <v>700</v>
      </c>
      <c r="M122" s="7" t="s">
        <v>738</v>
      </c>
      <c r="N122" s="29" t="s">
        <v>741</v>
      </c>
      <c r="O122" s="29" t="s">
        <v>744</v>
      </c>
      <c r="P122" s="50">
        <v>0</v>
      </c>
      <c r="Q122" s="29">
        <v>2023</v>
      </c>
      <c r="R122" s="30" t="s">
        <v>801</v>
      </c>
      <c r="S122" s="29" t="s">
        <v>11</v>
      </c>
      <c r="T122" s="31">
        <v>0.7</v>
      </c>
      <c r="U122" s="31">
        <v>0.85</v>
      </c>
      <c r="V122" s="31">
        <v>1</v>
      </c>
      <c r="W122" s="47">
        <v>1</v>
      </c>
      <c r="X122" s="47"/>
      <c r="Y122" s="29" t="s">
        <v>65</v>
      </c>
      <c r="Z122" s="35">
        <v>0.25</v>
      </c>
      <c r="AA122" s="61">
        <v>0</v>
      </c>
      <c r="AB122" s="24">
        <f t="shared" si="34"/>
        <v>0</v>
      </c>
      <c r="AC122" s="26">
        <f t="shared" si="24"/>
        <v>0</v>
      </c>
      <c r="AD122" s="35">
        <v>0.25</v>
      </c>
      <c r="AE122" s="23"/>
      <c r="AF122" s="24">
        <f t="shared" si="35"/>
        <v>0</v>
      </c>
      <c r="AG122" s="26">
        <f t="shared" si="44"/>
        <v>0</v>
      </c>
      <c r="AH122" s="35">
        <v>0.25</v>
      </c>
      <c r="AI122" s="23"/>
      <c r="AJ122" s="24">
        <f t="shared" si="36"/>
        <v>0</v>
      </c>
      <c r="AK122" s="26">
        <f t="shared" si="45"/>
        <v>0</v>
      </c>
      <c r="AL122" s="35">
        <v>0.25</v>
      </c>
      <c r="AM122" s="23"/>
      <c r="AN122" s="24">
        <f t="shared" si="37"/>
        <v>0</v>
      </c>
      <c r="AO122" s="26">
        <f t="shared" si="21"/>
        <v>0</v>
      </c>
      <c r="AP122" s="23"/>
      <c r="AQ122" s="25">
        <f t="shared" si="22"/>
        <v>0</v>
      </c>
      <c r="AR122" s="26">
        <f t="shared" si="23"/>
        <v>0</v>
      </c>
    </row>
    <row r="123" spans="1:44" ht="231" hidden="1" x14ac:dyDescent="0.25">
      <c r="A123" s="27" t="s">
        <v>119</v>
      </c>
      <c r="B123" s="7">
        <v>2024</v>
      </c>
      <c r="C123" s="28" t="s">
        <v>120</v>
      </c>
      <c r="D123" s="28" t="s">
        <v>25</v>
      </c>
      <c r="E123" s="7" t="s">
        <v>126</v>
      </c>
      <c r="F123" s="7" t="s">
        <v>1026</v>
      </c>
      <c r="G123" s="7" t="s">
        <v>831</v>
      </c>
      <c r="H123" s="7" t="s">
        <v>238</v>
      </c>
      <c r="I123" s="7" t="s">
        <v>391</v>
      </c>
      <c r="J123" s="7" t="s">
        <v>548</v>
      </c>
      <c r="K123" s="7" t="s">
        <v>944</v>
      </c>
      <c r="L123" s="7" t="s">
        <v>701</v>
      </c>
      <c r="M123" s="7" t="s">
        <v>26</v>
      </c>
      <c r="N123" s="29" t="s">
        <v>35</v>
      </c>
      <c r="O123" s="29" t="s">
        <v>746</v>
      </c>
      <c r="P123" s="50">
        <v>0</v>
      </c>
      <c r="Q123" s="29">
        <v>2023</v>
      </c>
      <c r="R123" s="30" t="s">
        <v>802</v>
      </c>
      <c r="S123" s="29" t="s">
        <v>11</v>
      </c>
      <c r="T123" s="31">
        <v>0.1</v>
      </c>
      <c r="U123" s="31">
        <v>0.2</v>
      </c>
      <c r="V123" s="47">
        <v>0.3</v>
      </c>
      <c r="W123" s="47">
        <v>0.3</v>
      </c>
      <c r="X123" s="47"/>
      <c r="Y123" s="29" t="s">
        <v>65</v>
      </c>
      <c r="Z123" s="35">
        <v>0</v>
      </c>
      <c r="AA123" s="61">
        <v>0</v>
      </c>
      <c r="AB123" s="24">
        <f t="shared" si="34"/>
        <v>0</v>
      </c>
      <c r="AC123" s="26">
        <f t="shared" si="24"/>
        <v>0</v>
      </c>
      <c r="AD123" s="93"/>
      <c r="AE123" s="23"/>
      <c r="AF123" s="24">
        <f t="shared" si="35"/>
        <v>0</v>
      </c>
      <c r="AG123" s="26">
        <f t="shared" si="19"/>
        <v>0</v>
      </c>
      <c r="AH123" s="90">
        <v>0.15</v>
      </c>
      <c r="AI123" s="23"/>
      <c r="AJ123" s="24">
        <f t="shared" si="36"/>
        <v>0</v>
      </c>
      <c r="AK123" s="26">
        <f t="shared" si="20"/>
        <v>0</v>
      </c>
      <c r="AL123" s="90">
        <v>0.15</v>
      </c>
      <c r="AM123" s="23"/>
      <c r="AN123" s="24">
        <f t="shared" si="37"/>
        <v>0</v>
      </c>
      <c r="AO123" s="26">
        <f t="shared" si="21"/>
        <v>0</v>
      </c>
      <c r="AP123" s="23"/>
      <c r="AQ123" s="25">
        <f t="shared" si="22"/>
        <v>0</v>
      </c>
      <c r="AR123" s="26">
        <f t="shared" si="23"/>
        <v>0</v>
      </c>
    </row>
    <row r="124" spans="1:44" ht="115.5" x14ac:dyDescent="0.25">
      <c r="A124" s="27" t="s">
        <v>119</v>
      </c>
      <c r="B124" s="7">
        <v>2024</v>
      </c>
      <c r="C124" s="28" t="s">
        <v>120</v>
      </c>
      <c r="D124" s="28" t="s">
        <v>25</v>
      </c>
      <c r="E124" s="7" t="s">
        <v>126</v>
      </c>
      <c r="F124" s="7" t="s">
        <v>1025</v>
      </c>
      <c r="G124" s="7" t="s">
        <v>843</v>
      </c>
      <c r="H124" s="7" t="s">
        <v>239</v>
      </c>
      <c r="I124" s="7" t="s">
        <v>392</v>
      </c>
      <c r="J124" s="7" t="s">
        <v>549</v>
      </c>
      <c r="K124" s="7" t="s">
        <v>939</v>
      </c>
      <c r="L124" s="7" t="s">
        <v>702</v>
      </c>
      <c r="M124" s="7" t="s">
        <v>26</v>
      </c>
      <c r="N124" s="29" t="s">
        <v>35</v>
      </c>
      <c r="O124" s="29" t="s">
        <v>6</v>
      </c>
      <c r="P124" s="50">
        <v>58.53</v>
      </c>
      <c r="Q124" s="29">
        <v>2023</v>
      </c>
      <c r="R124" s="30" t="s">
        <v>799</v>
      </c>
      <c r="S124" s="29" t="s">
        <v>61</v>
      </c>
      <c r="T124" s="45">
        <v>70</v>
      </c>
      <c r="U124" s="45">
        <v>0.59</v>
      </c>
      <c r="V124" s="50">
        <v>40</v>
      </c>
      <c r="W124" s="50">
        <v>40</v>
      </c>
      <c r="X124" s="50"/>
      <c r="Y124" s="29" t="s">
        <v>825</v>
      </c>
      <c r="Z124" s="35">
        <v>0</v>
      </c>
      <c r="AA124" s="61">
        <v>0</v>
      </c>
      <c r="AB124" s="24">
        <f t="shared" si="34"/>
        <v>0</v>
      </c>
      <c r="AC124" s="26">
        <f t="shared" si="24"/>
        <v>0</v>
      </c>
      <c r="AD124" s="93"/>
      <c r="AE124" s="23"/>
      <c r="AF124" s="24">
        <f t="shared" si="35"/>
        <v>0</v>
      </c>
      <c r="AG124" s="26">
        <f t="shared" si="19"/>
        <v>0</v>
      </c>
      <c r="AH124" s="93"/>
      <c r="AI124" s="23"/>
      <c r="AJ124" s="24">
        <f t="shared" si="36"/>
        <v>0</v>
      </c>
      <c r="AK124" s="26">
        <f t="shared" si="20"/>
        <v>0</v>
      </c>
      <c r="AL124" s="93"/>
      <c r="AM124" s="23"/>
      <c r="AN124" s="24">
        <f t="shared" si="37"/>
        <v>0</v>
      </c>
      <c r="AO124" s="26">
        <f t="shared" si="21"/>
        <v>0</v>
      </c>
      <c r="AP124" s="23">
        <v>40</v>
      </c>
      <c r="AQ124" s="25" t="str">
        <f t="shared" si="22"/>
        <v/>
      </c>
      <c r="AR124" s="26" t="str">
        <f t="shared" si="23"/>
        <v/>
      </c>
    </row>
    <row r="125" spans="1:44" ht="115.5" hidden="1" x14ac:dyDescent="0.25">
      <c r="A125" s="27" t="s">
        <v>119</v>
      </c>
      <c r="B125" s="7">
        <v>2024</v>
      </c>
      <c r="C125" s="28" t="s">
        <v>120</v>
      </c>
      <c r="D125" s="28" t="s">
        <v>25</v>
      </c>
      <c r="E125" s="7" t="s">
        <v>126</v>
      </c>
      <c r="F125" s="7" t="s">
        <v>1025</v>
      </c>
      <c r="G125" s="7" t="s">
        <v>843</v>
      </c>
      <c r="H125" s="7" t="s">
        <v>239</v>
      </c>
      <c r="I125" s="7" t="s">
        <v>393</v>
      </c>
      <c r="J125" s="7" t="s">
        <v>550</v>
      </c>
      <c r="K125" s="7" t="s">
        <v>945</v>
      </c>
      <c r="L125" s="7" t="s">
        <v>703</v>
      </c>
      <c r="M125" s="7" t="s">
        <v>26</v>
      </c>
      <c r="N125" s="29" t="s">
        <v>35</v>
      </c>
      <c r="O125" s="29" t="s">
        <v>746</v>
      </c>
      <c r="P125" s="58">
        <v>4.3999999999999997E-2</v>
      </c>
      <c r="Q125" s="29">
        <v>2023</v>
      </c>
      <c r="R125" s="30" t="s">
        <v>801</v>
      </c>
      <c r="S125" s="29" t="s">
        <v>11</v>
      </c>
      <c r="T125" s="31">
        <v>0.04</v>
      </c>
      <c r="U125" s="31">
        <v>0.05</v>
      </c>
      <c r="V125" s="50" t="s">
        <v>838</v>
      </c>
      <c r="W125" s="59">
        <v>0.05</v>
      </c>
      <c r="X125" s="59"/>
      <c r="Y125" s="29" t="s">
        <v>65</v>
      </c>
      <c r="Z125" s="35">
        <v>0</v>
      </c>
      <c r="AA125" s="61">
        <v>0</v>
      </c>
      <c r="AB125" s="24">
        <f t="shared" si="34"/>
        <v>0</v>
      </c>
      <c r="AC125" s="26">
        <f t="shared" si="24"/>
        <v>0</v>
      </c>
      <c r="AD125" s="93"/>
      <c r="AE125" s="23"/>
      <c r="AF125" s="24">
        <f t="shared" si="35"/>
        <v>0</v>
      </c>
      <c r="AG125" s="26">
        <f t="shared" si="19"/>
        <v>0</v>
      </c>
      <c r="AH125" s="90">
        <v>0.05</v>
      </c>
      <c r="AI125" s="23"/>
      <c r="AJ125" s="24">
        <f t="shared" si="36"/>
        <v>0</v>
      </c>
      <c r="AK125" s="26">
        <f t="shared" si="20"/>
        <v>0</v>
      </c>
      <c r="AL125" s="93"/>
      <c r="AM125" s="23"/>
      <c r="AN125" s="24">
        <f t="shared" si="37"/>
        <v>0</v>
      </c>
      <c r="AO125" s="26">
        <f t="shared" si="21"/>
        <v>0</v>
      </c>
      <c r="AP125" s="23"/>
      <c r="AQ125" s="25">
        <f t="shared" si="22"/>
        <v>0</v>
      </c>
      <c r="AR125" s="26">
        <f t="shared" si="23"/>
        <v>0</v>
      </c>
    </row>
    <row r="126" spans="1:44" ht="280.5" hidden="1" x14ac:dyDescent="0.25">
      <c r="A126" s="27" t="s">
        <v>119</v>
      </c>
      <c r="B126" s="7">
        <v>2024</v>
      </c>
      <c r="C126" s="28" t="s">
        <v>120</v>
      </c>
      <c r="D126" s="28" t="s">
        <v>25</v>
      </c>
      <c r="E126" s="7" t="s">
        <v>126</v>
      </c>
      <c r="F126" s="7" t="s">
        <v>1027</v>
      </c>
      <c r="G126" s="7" t="s">
        <v>831</v>
      </c>
      <c r="H126" s="7" t="s">
        <v>240</v>
      </c>
      <c r="I126" s="7" t="s">
        <v>394</v>
      </c>
      <c r="J126" s="7" t="s">
        <v>551</v>
      </c>
      <c r="K126" s="7" t="s">
        <v>946</v>
      </c>
      <c r="L126" s="7" t="s">
        <v>704</v>
      </c>
      <c r="M126" s="7" t="s">
        <v>26</v>
      </c>
      <c r="N126" s="29" t="s">
        <v>35</v>
      </c>
      <c r="O126" s="29" t="s">
        <v>744</v>
      </c>
      <c r="P126" s="47">
        <v>0.32</v>
      </c>
      <c r="Q126" s="29">
        <v>2023</v>
      </c>
      <c r="R126" s="30" t="s">
        <v>802</v>
      </c>
      <c r="S126" s="29" t="s">
        <v>11</v>
      </c>
      <c r="T126" s="31">
        <v>0.2</v>
      </c>
      <c r="U126" s="31">
        <v>0.35</v>
      </c>
      <c r="V126" s="50" t="s">
        <v>839</v>
      </c>
      <c r="W126" s="47">
        <v>0.35</v>
      </c>
      <c r="X126" s="47"/>
      <c r="Y126" s="29" t="s">
        <v>65</v>
      </c>
      <c r="Z126" s="35">
        <v>0.15</v>
      </c>
      <c r="AA126" s="61">
        <v>0.16</v>
      </c>
      <c r="AB126" s="24">
        <f t="shared" si="34"/>
        <v>1.0666666666666667</v>
      </c>
      <c r="AC126" s="26" t="str">
        <f t="shared" si="24"/>
        <v>Verde</v>
      </c>
      <c r="AD126" s="35">
        <v>0.15</v>
      </c>
      <c r="AE126" s="23"/>
      <c r="AF126" s="24">
        <f t="shared" si="35"/>
        <v>0</v>
      </c>
      <c r="AG126" s="26">
        <f t="shared" si="19"/>
        <v>0</v>
      </c>
      <c r="AH126" s="35">
        <v>0.05</v>
      </c>
      <c r="AI126" s="23"/>
      <c r="AJ126" s="24">
        <f t="shared" si="36"/>
        <v>0</v>
      </c>
      <c r="AK126" s="26">
        <f t="shared" si="20"/>
        <v>0</v>
      </c>
      <c r="AL126" s="35"/>
      <c r="AM126" s="23"/>
      <c r="AN126" s="24">
        <f t="shared" si="37"/>
        <v>0</v>
      </c>
      <c r="AO126" s="26">
        <f t="shared" si="21"/>
        <v>0</v>
      </c>
      <c r="AP126" s="23"/>
      <c r="AQ126" s="25">
        <f t="shared" si="22"/>
        <v>0</v>
      </c>
      <c r="AR126" s="26">
        <f t="shared" si="23"/>
        <v>0</v>
      </c>
    </row>
    <row r="127" spans="1:44" ht="148.5" hidden="1" x14ac:dyDescent="0.25">
      <c r="A127" s="27" t="s">
        <v>119</v>
      </c>
      <c r="B127" s="7">
        <v>2024</v>
      </c>
      <c r="C127" s="28" t="s">
        <v>120</v>
      </c>
      <c r="D127" s="28" t="s">
        <v>25</v>
      </c>
      <c r="E127" s="7" t="s">
        <v>126</v>
      </c>
      <c r="F127" s="7" t="s">
        <v>1025</v>
      </c>
      <c r="G127" s="7" t="s">
        <v>831</v>
      </c>
      <c r="H127" s="7" t="s">
        <v>241</v>
      </c>
      <c r="I127" s="7" t="s">
        <v>395</v>
      </c>
      <c r="J127" s="7" t="s">
        <v>552</v>
      </c>
      <c r="K127" s="7" t="s">
        <v>947</v>
      </c>
      <c r="L127" s="7" t="s">
        <v>705</v>
      </c>
      <c r="M127" s="7" t="s">
        <v>738</v>
      </c>
      <c r="N127" s="29" t="s">
        <v>741</v>
      </c>
      <c r="O127" s="29" t="s">
        <v>744</v>
      </c>
      <c r="P127" s="50">
        <v>0</v>
      </c>
      <c r="Q127" s="29">
        <v>2023</v>
      </c>
      <c r="R127" s="30" t="s">
        <v>801</v>
      </c>
      <c r="S127" s="29" t="s">
        <v>11</v>
      </c>
      <c r="T127" s="31">
        <v>0.7</v>
      </c>
      <c r="U127" s="31">
        <v>0.85</v>
      </c>
      <c r="V127" s="47">
        <v>1</v>
      </c>
      <c r="W127" s="47">
        <v>1</v>
      </c>
      <c r="X127" s="47"/>
      <c r="Y127" s="29" t="s">
        <v>65</v>
      </c>
      <c r="Z127" s="35">
        <v>0.25</v>
      </c>
      <c r="AA127" s="61">
        <v>0.23</v>
      </c>
      <c r="AB127" s="24">
        <f t="shared" si="34"/>
        <v>0.92</v>
      </c>
      <c r="AC127" s="26" t="str">
        <f>IF(AB127="","",IF(AB127&gt;1.3,"Rojo",IF($S127="Ascendente",IF(AND(AB127=0,AB127=0),0,IF(AND(AB127&lt;=$T127,AB127&gt;0),"Rojo",IF(AND(AB127&gt;$T127,AB127&lt;=$U127),"Amarillo",IF(AND(AB127&gt;$U127,AB127&lt;=$V127),"Verde")))),IF($S127="Descendente",IF(AND(AB127&gt;=$V127,AB127&lt;$U127),"Verde",IF(AND(AB127&gt;=$U127,AB127&lt;$T127),"Amarillo",IF(AND(AB127&gt;=$T127,AB127&gt;1.3),"Rojo",0)))))))</f>
        <v>Verde</v>
      </c>
      <c r="AD127" s="35">
        <v>0.25</v>
      </c>
      <c r="AE127" s="23"/>
      <c r="AF127" s="24">
        <f t="shared" si="35"/>
        <v>0</v>
      </c>
      <c r="AG127" s="26">
        <f t="shared" ref="AG127" si="46">IF(AF127="","",IF(AF127&gt;1.3,"Rojo",IF($S127="Ascendente",IF(AND(AF127=0,AF127=0),0,IF(AND(AF127&lt;=$T127,AF127&gt;0),"Rojo",IF(AND(AF127&gt;$T127,AF127&lt;=$U127),"Amarillo",IF(AND(AF127&gt;$U127,AF127&lt;=$V127),"Verde")))),IF($S127="Descendente",IF(AND(AF127&gt;=$V127,AF127&lt;$U127),"Verde",IF(AND(AF127&gt;=$U127,AF127&lt;$T127),"Amarillo",IF(AND(AF127&gt;=$T127,AF127&gt;1.3),"Rojo",0)))))))</f>
        <v>0</v>
      </c>
      <c r="AH127" s="35">
        <v>0.25</v>
      </c>
      <c r="AI127" s="23"/>
      <c r="AJ127" s="24">
        <f t="shared" si="36"/>
        <v>0</v>
      </c>
      <c r="AK127" s="26">
        <f t="shared" ref="AK127" si="47">IF(AJ127="","",IF(AJ127&gt;1.3,"Rojo",IF($S127="Ascendente",IF(AND(AJ127=0,AJ127=0),0,IF(AND(AJ127&lt;=$T127,AJ127&gt;0),"Rojo",IF(AND(AJ127&gt;$T127,AJ127&lt;=$U127),"Amarillo",IF(AND(AJ127&gt;$U127,AJ127&lt;=$V127),"Verde")))),IF($S127="Descendente",IF(AND(AJ127&gt;=$V127,AJ127&lt;$U127),"Verde",IF(AND(AJ127&gt;=$U127,AJ127&lt;$T127),"Amarillo",IF(AND(AJ127&gt;=$T127,AJ127&gt;1.3),"Rojo",0)))))))</f>
        <v>0</v>
      </c>
      <c r="AL127" s="35">
        <v>0.25</v>
      </c>
      <c r="AM127" s="23"/>
      <c r="AN127" s="24">
        <f t="shared" si="37"/>
        <v>0</v>
      </c>
      <c r="AO127" s="26">
        <f t="shared" si="21"/>
        <v>0</v>
      </c>
      <c r="AP127" s="23"/>
      <c r="AQ127" s="25">
        <f t="shared" si="22"/>
        <v>0</v>
      </c>
      <c r="AR127" s="26">
        <f t="shared" si="23"/>
        <v>0</v>
      </c>
    </row>
    <row r="128" spans="1:44" ht="214.5" hidden="1" x14ac:dyDescent="0.25">
      <c r="A128" s="27" t="s">
        <v>119</v>
      </c>
      <c r="B128" s="7">
        <v>2024</v>
      </c>
      <c r="C128" s="28" t="s">
        <v>120</v>
      </c>
      <c r="D128" s="28" t="s">
        <v>25</v>
      </c>
      <c r="E128" s="7" t="s">
        <v>126</v>
      </c>
      <c r="F128" s="7" t="s">
        <v>1025</v>
      </c>
      <c r="G128" s="7" t="s">
        <v>831</v>
      </c>
      <c r="H128" s="7" t="s">
        <v>241</v>
      </c>
      <c r="I128" s="7" t="s">
        <v>396</v>
      </c>
      <c r="J128" s="7" t="s">
        <v>553</v>
      </c>
      <c r="K128" s="7" t="s">
        <v>948</v>
      </c>
      <c r="L128" s="7" t="s">
        <v>706</v>
      </c>
      <c r="M128" s="7" t="s">
        <v>738</v>
      </c>
      <c r="N128" s="29" t="s">
        <v>741</v>
      </c>
      <c r="O128" s="29" t="s">
        <v>744</v>
      </c>
      <c r="P128" s="51">
        <f>(6-5)/5</f>
        <v>0.2</v>
      </c>
      <c r="Q128" s="29">
        <v>2023</v>
      </c>
      <c r="R128" s="30" t="s">
        <v>801</v>
      </c>
      <c r="S128" s="29" t="s">
        <v>11</v>
      </c>
      <c r="T128" s="31">
        <v>0.1</v>
      </c>
      <c r="U128" s="31">
        <v>0.2</v>
      </c>
      <c r="V128" s="47">
        <v>0.22</v>
      </c>
      <c r="W128" s="47">
        <v>0.22</v>
      </c>
      <c r="X128" s="47"/>
      <c r="Y128" s="29" t="s">
        <v>65</v>
      </c>
      <c r="Z128" s="35">
        <v>0.05</v>
      </c>
      <c r="AA128" s="61">
        <v>0.05</v>
      </c>
      <c r="AB128" s="24">
        <f t="shared" si="34"/>
        <v>1</v>
      </c>
      <c r="AC128" s="26" t="b">
        <f t="shared" si="24"/>
        <v>0</v>
      </c>
      <c r="AD128" s="35">
        <v>7.0000000000000007E-2</v>
      </c>
      <c r="AE128" s="23"/>
      <c r="AF128" s="24">
        <f t="shared" si="35"/>
        <v>0</v>
      </c>
      <c r="AG128" s="26">
        <f t="shared" si="19"/>
        <v>0</v>
      </c>
      <c r="AH128" s="35">
        <v>0.05</v>
      </c>
      <c r="AI128" s="23"/>
      <c r="AJ128" s="24">
        <f t="shared" si="36"/>
        <v>0</v>
      </c>
      <c r="AK128" s="26">
        <f t="shared" si="20"/>
        <v>0</v>
      </c>
      <c r="AL128" s="35">
        <v>0.05</v>
      </c>
      <c r="AM128" s="23"/>
      <c r="AN128" s="24">
        <f t="shared" si="37"/>
        <v>0</v>
      </c>
      <c r="AO128" s="26">
        <f t="shared" si="21"/>
        <v>0</v>
      </c>
      <c r="AP128" s="23"/>
      <c r="AQ128" s="25">
        <f t="shared" si="22"/>
        <v>0</v>
      </c>
      <c r="AR128" s="26">
        <f t="shared" si="23"/>
        <v>0</v>
      </c>
    </row>
    <row r="129" spans="1:44" ht="99" x14ac:dyDescent="0.25">
      <c r="A129" s="27" t="s">
        <v>119</v>
      </c>
      <c r="B129" s="7">
        <v>2024</v>
      </c>
      <c r="C129" s="28" t="s">
        <v>120</v>
      </c>
      <c r="D129" s="28" t="s">
        <v>25</v>
      </c>
      <c r="E129" s="7" t="s">
        <v>126</v>
      </c>
      <c r="F129" s="7" t="s">
        <v>1027</v>
      </c>
      <c r="G129" s="7" t="s">
        <v>831</v>
      </c>
      <c r="H129" s="7" t="s">
        <v>242</v>
      </c>
      <c r="I129" s="7" t="s">
        <v>397</v>
      </c>
      <c r="J129" s="7" t="s">
        <v>554</v>
      </c>
      <c r="K129" s="7" t="s">
        <v>707</v>
      </c>
      <c r="L129" s="7" t="s">
        <v>707</v>
      </c>
      <c r="M129" s="7" t="s">
        <v>738</v>
      </c>
      <c r="N129" s="29" t="s">
        <v>741</v>
      </c>
      <c r="O129" s="29" t="s">
        <v>6</v>
      </c>
      <c r="P129" s="50">
        <v>0</v>
      </c>
      <c r="Q129" s="29">
        <v>2023</v>
      </c>
      <c r="R129" s="30" t="s">
        <v>803</v>
      </c>
      <c r="S129" s="29" t="s">
        <v>11</v>
      </c>
      <c r="T129" s="31">
        <v>0</v>
      </c>
      <c r="U129" s="31">
        <v>0</v>
      </c>
      <c r="V129" s="50">
        <v>1</v>
      </c>
      <c r="W129" s="50">
        <v>1</v>
      </c>
      <c r="X129" s="50"/>
      <c r="Y129" s="29" t="s">
        <v>840</v>
      </c>
      <c r="Z129" s="35">
        <v>0</v>
      </c>
      <c r="AA129" s="61">
        <v>0</v>
      </c>
      <c r="AB129" s="24">
        <f t="shared" si="34"/>
        <v>0</v>
      </c>
      <c r="AC129" s="26">
        <f t="shared" si="24"/>
        <v>0</v>
      </c>
      <c r="AD129" s="93"/>
      <c r="AE129" s="23"/>
      <c r="AF129" s="24">
        <f t="shared" si="35"/>
        <v>0</v>
      </c>
      <c r="AG129" s="26">
        <f t="shared" si="19"/>
        <v>0</v>
      </c>
      <c r="AH129" s="93"/>
      <c r="AI129" s="23"/>
      <c r="AJ129" s="24">
        <f t="shared" si="36"/>
        <v>0</v>
      </c>
      <c r="AK129" s="26">
        <f t="shared" si="20"/>
        <v>0</v>
      </c>
      <c r="AL129" s="93"/>
      <c r="AM129" s="23"/>
      <c r="AN129" s="24">
        <f t="shared" si="37"/>
        <v>0</v>
      </c>
      <c r="AO129" s="26">
        <f t="shared" si="21"/>
        <v>0</v>
      </c>
      <c r="AP129" s="23">
        <v>1</v>
      </c>
      <c r="AQ129" s="25" t="str">
        <f t="shared" si="22"/>
        <v/>
      </c>
      <c r="AR129" s="26" t="str">
        <f t="shared" si="23"/>
        <v/>
      </c>
    </row>
    <row r="130" spans="1:44" ht="198" hidden="1" x14ac:dyDescent="0.25">
      <c r="A130" s="27" t="s">
        <v>119</v>
      </c>
      <c r="B130" s="7">
        <v>2024</v>
      </c>
      <c r="C130" s="28" t="s">
        <v>120</v>
      </c>
      <c r="D130" s="28" t="s">
        <v>25</v>
      </c>
      <c r="E130" s="7" t="s">
        <v>126</v>
      </c>
      <c r="F130" s="7" t="s">
        <v>1025</v>
      </c>
      <c r="G130" s="7" t="s">
        <v>843</v>
      </c>
      <c r="H130" s="7" t="s">
        <v>243</v>
      </c>
      <c r="I130" s="7" t="s">
        <v>398</v>
      </c>
      <c r="J130" s="7" t="s">
        <v>555</v>
      </c>
      <c r="K130" s="7" t="s">
        <v>949</v>
      </c>
      <c r="L130" s="7" t="s">
        <v>708</v>
      </c>
      <c r="M130" s="7" t="s">
        <v>738</v>
      </c>
      <c r="N130" s="29" t="s">
        <v>741</v>
      </c>
      <c r="O130" s="29" t="s">
        <v>744</v>
      </c>
      <c r="P130" s="51">
        <f>+(8-6)/6</f>
        <v>0.33333333333333331</v>
      </c>
      <c r="Q130" s="29">
        <v>2023</v>
      </c>
      <c r="R130" s="30" t="s">
        <v>801</v>
      </c>
      <c r="S130" s="29" t="s">
        <v>11</v>
      </c>
      <c r="T130" s="31">
        <v>0.1</v>
      </c>
      <c r="U130" s="31">
        <v>0.3</v>
      </c>
      <c r="V130" s="47">
        <v>0.35</v>
      </c>
      <c r="W130" s="47">
        <v>0.35</v>
      </c>
      <c r="X130" s="47"/>
      <c r="Y130" s="29" t="s">
        <v>65</v>
      </c>
      <c r="Z130" s="35">
        <v>0.1</v>
      </c>
      <c r="AA130" s="61">
        <v>0.08</v>
      </c>
      <c r="AB130" s="24">
        <f t="shared" si="34"/>
        <v>0.79999999999999993</v>
      </c>
      <c r="AC130" s="26" t="b">
        <f t="shared" si="24"/>
        <v>0</v>
      </c>
      <c r="AD130" s="35">
        <v>0.1</v>
      </c>
      <c r="AE130" s="23"/>
      <c r="AF130" s="24">
        <f t="shared" si="35"/>
        <v>0</v>
      </c>
      <c r="AG130" s="26">
        <f t="shared" si="19"/>
        <v>0</v>
      </c>
      <c r="AH130" s="35"/>
      <c r="AI130" s="23"/>
      <c r="AJ130" s="24">
        <f t="shared" si="36"/>
        <v>0</v>
      </c>
      <c r="AK130" s="26">
        <f t="shared" si="20"/>
        <v>0</v>
      </c>
      <c r="AL130" s="35">
        <v>0.15</v>
      </c>
      <c r="AM130" s="23"/>
      <c r="AN130" s="24">
        <f t="shared" si="37"/>
        <v>0</v>
      </c>
      <c r="AO130" s="26">
        <f t="shared" si="21"/>
        <v>0</v>
      </c>
      <c r="AP130" s="23"/>
      <c r="AQ130" s="25">
        <f t="shared" si="22"/>
        <v>0</v>
      </c>
      <c r="AR130" s="26">
        <f t="shared" si="23"/>
        <v>0</v>
      </c>
    </row>
    <row r="131" spans="1:44" ht="198" hidden="1" x14ac:dyDescent="0.25">
      <c r="A131" s="27" t="s">
        <v>119</v>
      </c>
      <c r="B131" s="7">
        <v>2024</v>
      </c>
      <c r="C131" s="28" t="s">
        <v>120</v>
      </c>
      <c r="D131" s="28" t="s">
        <v>25</v>
      </c>
      <c r="E131" s="7" t="s">
        <v>126</v>
      </c>
      <c r="F131" s="7" t="s">
        <v>1025</v>
      </c>
      <c r="G131" s="7" t="s">
        <v>831</v>
      </c>
      <c r="H131" s="7" t="s">
        <v>244</v>
      </c>
      <c r="I131" s="7" t="s">
        <v>399</v>
      </c>
      <c r="J131" s="7" t="s">
        <v>556</v>
      </c>
      <c r="K131" s="7" t="s">
        <v>950</v>
      </c>
      <c r="L131" s="7" t="s">
        <v>709</v>
      </c>
      <c r="M131" s="7" t="s">
        <v>738</v>
      </c>
      <c r="N131" s="29" t="s">
        <v>741</v>
      </c>
      <c r="O131" s="29" t="s">
        <v>744</v>
      </c>
      <c r="P131" s="51">
        <v>0.23</v>
      </c>
      <c r="Q131" s="29">
        <v>2023</v>
      </c>
      <c r="R131" s="30" t="s">
        <v>801</v>
      </c>
      <c r="S131" s="29" t="s">
        <v>11</v>
      </c>
      <c r="T131" s="31">
        <v>0.1</v>
      </c>
      <c r="U131" s="31">
        <v>0.2</v>
      </c>
      <c r="V131" s="51">
        <f>(5-4)/4</f>
        <v>0.25</v>
      </c>
      <c r="W131" s="51">
        <f>(5-4)/4</f>
        <v>0.25</v>
      </c>
      <c r="X131" s="51"/>
      <c r="Y131" s="29" t="s">
        <v>65</v>
      </c>
      <c r="Z131" s="35">
        <v>0.05</v>
      </c>
      <c r="AA131" s="61">
        <v>0.05</v>
      </c>
      <c r="AB131" s="24">
        <f t="shared" si="34"/>
        <v>1</v>
      </c>
      <c r="AC131" s="26" t="b">
        <f t="shared" si="24"/>
        <v>0</v>
      </c>
      <c r="AD131" s="35">
        <v>0.1</v>
      </c>
      <c r="AE131" s="23"/>
      <c r="AF131" s="24">
        <f t="shared" si="35"/>
        <v>0</v>
      </c>
      <c r="AG131" s="26">
        <f t="shared" si="19"/>
        <v>0</v>
      </c>
      <c r="AH131" s="35">
        <v>0.1</v>
      </c>
      <c r="AI131" s="23"/>
      <c r="AJ131" s="24">
        <f t="shared" si="36"/>
        <v>0</v>
      </c>
      <c r="AK131" s="26">
        <f t="shared" si="20"/>
        <v>0</v>
      </c>
      <c r="AL131" s="35"/>
      <c r="AM131" s="23"/>
      <c r="AN131" s="24">
        <f t="shared" si="37"/>
        <v>0</v>
      </c>
      <c r="AO131" s="26">
        <f t="shared" si="21"/>
        <v>0</v>
      </c>
      <c r="AP131" s="23"/>
      <c r="AQ131" s="25">
        <f t="shared" si="22"/>
        <v>0</v>
      </c>
      <c r="AR131" s="26">
        <f t="shared" si="23"/>
        <v>0</v>
      </c>
    </row>
    <row r="132" spans="1:44" ht="409.5" hidden="1" x14ac:dyDescent="0.25">
      <c r="A132" s="27" t="s">
        <v>119</v>
      </c>
      <c r="B132" s="7">
        <v>2024</v>
      </c>
      <c r="C132" s="28" t="s">
        <v>120</v>
      </c>
      <c r="D132" s="28" t="s">
        <v>25</v>
      </c>
      <c r="E132" s="7" t="s">
        <v>127</v>
      </c>
      <c r="F132" s="7" t="s">
        <v>1026</v>
      </c>
      <c r="G132" s="7" t="s">
        <v>129</v>
      </c>
      <c r="H132" s="7" t="s">
        <v>245</v>
      </c>
      <c r="I132" s="7" t="s">
        <v>400</v>
      </c>
      <c r="J132" s="7" t="s">
        <v>557</v>
      </c>
      <c r="K132" s="7" t="s">
        <v>951</v>
      </c>
      <c r="L132" s="7" t="s">
        <v>710</v>
      </c>
      <c r="M132" s="7" t="s">
        <v>26</v>
      </c>
      <c r="N132" s="29" t="s">
        <v>35</v>
      </c>
      <c r="O132" s="29" t="s">
        <v>745</v>
      </c>
      <c r="P132" s="81">
        <v>0.17860000000000001</v>
      </c>
      <c r="Q132" s="29">
        <v>2020</v>
      </c>
      <c r="R132" s="30" t="s">
        <v>804</v>
      </c>
      <c r="S132" s="29" t="s">
        <v>11</v>
      </c>
      <c r="T132" s="31">
        <v>0.3</v>
      </c>
      <c r="U132" s="71">
        <v>0.38</v>
      </c>
      <c r="V132" s="55">
        <v>0.58330000000000004</v>
      </c>
      <c r="W132" s="55">
        <v>0.58330000000000004</v>
      </c>
      <c r="X132" s="55"/>
      <c r="Y132" s="29" t="s">
        <v>65</v>
      </c>
      <c r="Z132" s="35">
        <v>0</v>
      </c>
      <c r="AA132" s="61">
        <v>0</v>
      </c>
      <c r="AB132" s="24">
        <f t="shared" si="34"/>
        <v>0</v>
      </c>
      <c r="AC132" s="26">
        <f t="shared" si="24"/>
        <v>0</v>
      </c>
      <c r="AD132" s="93"/>
      <c r="AE132" s="23"/>
      <c r="AF132" s="24">
        <f t="shared" si="35"/>
        <v>0</v>
      </c>
      <c r="AG132" s="26">
        <f t="shared" ref="AG132:AG161" si="48">IF(AF132="","",IF(AF132&gt;1.3,"Rojo",IF($S132="Ascendente",IF(AND(AF132=0,AF132=0),0,IF(AND(AF132&lt;=$T132,AF132&gt;0),"Rojo",IF(AND(AF132&gt;$T132,AF132&lt;=$U132),"Amarillo",IF(AND(AF132&gt;$U132,AF132&lt;=$V132),"Verde")))),IF($S132="Descendente",IF(AND(AF132&gt;=$V132,AF132&lt;$U132),"Verde",IF(AND(AF132&gt;=$U132,AF132&lt;$T132),"Amarillo",IF(AND(AF132&gt;=$T132,AF132&gt;1.3),"Rojo",0)))))))</f>
        <v>0</v>
      </c>
      <c r="AH132" s="93"/>
      <c r="AI132" s="23"/>
      <c r="AJ132" s="24">
        <f t="shared" si="36"/>
        <v>0</v>
      </c>
      <c r="AK132" s="26">
        <f t="shared" ref="AK132:AK161" si="49">IF(AJ132="","",IF(AJ132&gt;1.3,"Rojo",IF($S132="Ascendente",IF(AND(AJ132=0,AJ132=0),0,IF(AND(AJ132&lt;=$T132,AJ132&gt;0),"Rojo",IF(AND(AJ132&gt;$T132,AJ132&lt;=$U132),"Amarillo",IF(AND(AJ132&gt;$U132,AJ132&lt;=$V132),"Verde")))),IF($S132="Descendente",IF(AND(AJ132&gt;=$V132,AJ132&lt;$U132),"Verde",IF(AND(AJ132&gt;=$U132,AJ132&lt;$T132),"Amarillo",IF(AND(AJ132&gt;=$T132,AJ132&gt;1.3),"Rojo",0)))))))</f>
        <v>0</v>
      </c>
      <c r="AL132" s="93"/>
      <c r="AM132" s="23"/>
      <c r="AN132" s="24">
        <f t="shared" si="37"/>
        <v>0</v>
      </c>
      <c r="AO132" s="26">
        <f t="shared" ref="AO132:AO161" si="50">IF(AN132="","",IF(AN132&gt;1.3,"Rojo",IF($S132="Ascendente",IF(AND(AN132=0,AN132=0),0,IF(AND(AN132&lt;=$T132,AN132&gt;0),"Rojo",IF(AND(AN132&gt;$T132,AN132&lt;=$U132),"Amarillo",IF(AND(AN132&gt;$U132,AN132&lt;=$V132),"Verde")))),IF($S132="Descendente",IF(AND(AN132&gt;=$V132,AN132&lt;$U132),"Verde",IF(AND(AN132&gt;=$U132,AN132&lt;$T132),"Amarillo",IF(AND(AN132&gt;=$T132,AN132&gt;1.3),"Rojo",0)))))))</f>
        <v>0</v>
      </c>
      <c r="AP132" s="23"/>
      <c r="AQ132" s="25">
        <f t="shared" ref="AQ132:AQ161" si="51">IF(AP132=0,0,IFERROR(AP132/X132,""))</f>
        <v>0</v>
      </c>
      <c r="AR132" s="26">
        <f t="shared" ref="AR132:AR161" si="52">IF(AQ132="","",IF(AQ132&gt;1.3,"Rojo",IF($S132="Ascendente",IF(AND(AQ132=0,AQ132=0),0,IF(AND(AQ132&lt;=$T132,AQ132&gt;0),"Rojo",IF(AND(AQ132&gt;$T132,AQ132&lt;=$U132),"Amarillo",IF(AND(AQ132&gt;$U132,AQ132&lt;=$V132),"Verde")))),IF($S132="Descendente",IF(AND(AQ132&gt;=$V132,AQ132&lt;$U132),"Verde",IF(AND(AQ132&gt;=$U132,AQ132&lt;$T132),"Amarillo",IF(AND(AQ132&gt;=$T132,AQ132&gt;1.3),"Rojo",0)))))))</f>
        <v>0</v>
      </c>
    </row>
    <row r="133" spans="1:44" ht="181.5" x14ac:dyDescent="0.25">
      <c r="A133" s="27" t="s">
        <v>119</v>
      </c>
      <c r="B133" s="7">
        <v>2024</v>
      </c>
      <c r="C133" s="28" t="s">
        <v>120</v>
      </c>
      <c r="D133" s="28" t="s">
        <v>25</v>
      </c>
      <c r="E133" s="7" t="s">
        <v>127</v>
      </c>
      <c r="F133" s="7" t="s">
        <v>1028</v>
      </c>
      <c r="G133" s="7" t="s">
        <v>68</v>
      </c>
      <c r="H133" s="7" t="s">
        <v>246</v>
      </c>
      <c r="I133" s="7" t="s">
        <v>401</v>
      </c>
      <c r="J133" s="7" t="s">
        <v>558</v>
      </c>
      <c r="K133" s="7" t="s">
        <v>952</v>
      </c>
      <c r="L133" s="7" t="s">
        <v>711</v>
      </c>
      <c r="M133" s="7" t="s">
        <v>26</v>
      </c>
      <c r="N133" s="29" t="s">
        <v>35</v>
      </c>
      <c r="O133" s="29" t="s">
        <v>6</v>
      </c>
      <c r="P133" s="51">
        <v>0.25160352898679578</v>
      </c>
      <c r="Q133" s="29">
        <v>2023</v>
      </c>
      <c r="R133" s="30" t="s">
        <v>805</v>
      </c>
      <c r="S133" s="29" t="s">
        <v>11</v>
      </c>
      <c r="T133" s="31">
        <v>0.15</v>
      </c>
      <c r="U133" s="31">
        <v>0.18</v>
      </c>
      <c r="V133" s="47">
        <v>0.2</v>
      </c>
      <c r="W133" s="47">
        <v>0.2</v>
      </c>
      <c r="X133" s="47"/>
      <c r="Y133" s="29" t="s">
        <v>65</v>
      </c>
      <c r="Z133" s="35">
        <v>0</v>
      </c>
      <c r="AA133" s="61">
        <v>0</v>
      </c>
      <c r="AB133" s="24">
        <f t="shared" si="34"/>
        <v>0</v>
      </c>
      <c r="AC133" s="26">
        <f t="shared" ref="AC133:AC161" si="53">IF(AB133="","",IF(AB133&gt;1.3,"Rojo",IF($S133="Ascendente",IF(AND(AB133=0,AB133=0),0,IF(AND(AB133&lt;=$T133,AB133&gt;0),"Rojo",IF(AND(AB133&gt;$T133,AB133&lt;=$U133),"Amarillo",IF(AND(AB133&gt;$U133,AB133&lt;=$V133),"Verde")))),IF($S133="Descendente",IF(AND(AB133&gt;=$V133,AB133&lt;$U133),"Verde",IF(AND(AB133&gt;=$U133,AB133&lt;$T133),"Amarillo",IF(AND(AB133&gt;=$T133,AB133&gt;1.3),"Rojo",0)))))))</f>
        <v>0</v>
      </c>
      <c r="AD133" s="93"/>
      <c r="AE133" s="23"/>
      <c r="AF133" s="24">
        <f t="shared" si="35"/>
        <v>0</v>
      </c>
      <c r="AG133" s="26">
        <f t="shared" si="48"/>
        <v>0</v>
      </c>
      <c r="AH133" s="93"/>
      <c r="AI133" s="23"/>
      <c r="AJ133" s="24">
        <f t="shared" si="36"/>
        <v>0</v>
      </c>
      <c r="AK133" s="26">
        <f t="shared" si="49"/>
        <v>0</v>
      </c>
      <c r="AL133" s="93"/>
      <c r="AM133" s="23"/>
      <c r="AN133" s="24">
        <f t="shared" si="37"/>
        <v>0</v>
      </c>
      <c r="AO133" s="26">
        <f t="shared" si="50"/>
        <v>0</v>
      </c>
      <c r="AP133" s="23">
        <v>20</v>
      </c>
      <c r="AQ133" s="25" t="str">
        <f t="shared" si="51"/>
        <v/>
      </c>
      <c r="AR133" s="26" t="str">
        <f t="shared" si="52"/>
        <v/>
      </c>
    </row>
    <row r="134" spans="1:44" ht="115.5" hidden="1" x14ac:dyDescent="0.25">
      <c r="A134" s="27" t="s">
        <v>119</v>
      </c>
      <c r="B134" s="7">
        <v>2024</v>
      </c>
      <c r="C134" s="28" t="s">
        <v>120</v>
      </c>
      <c r="D134" s="28" t="s">
        <v>25</v>
      </c>
      <c r="E134" s="7" t="s">
        <v>127</v>
      </c>
      <c r="F134" s="7" t="s">
        <v>1028</v>
      </c>
      <c r="G134" s="7" t="s">
        <v>843</v>
      </c>
      <c r="H134" s="7" t="s">
        <v>247</v>
      </c>
      <c r="I134" s="7" t="s">
        <v>402</v>
      </c>
      <c r="J134" s="7" t="s">
        <v>559</v>
      </c>
      <c r="K134" s="7" t="s">
        <v>953</v>
      </c>
      <c r="L134" s="7" t="s">
        <v>712</v>
      </c>
      <c r="M134" s="7" t="s">
        <v>26</v>
      </c>
      <c r="N134" s="29" t="s">
        <v>35</v>
      </c>
      <c r="O134" s="29" t="s">
        <v>746</v>
      </c>
      <c r="P134" s="51">
        <v>0.35384615384615381</v>
      </c>
      <c r="Q134" s="29">
        <v>2023</v>
      </c>
      <c r="R134" s="30" t="s">
        <v>806</v>
      </c>
      <c r="S134" s="29" t="s">
        <v>11</v>
      </c>
      <c r="T134" s="31">
        <v>0.2</v>
      </c>
      <c r="U134" s="31">
        <v>0.3</v>
      </c>
      <c r="V134" s="47">
        <v>0.34</v>
      </c>
      <c r="W134" s="47">
        <v>0.34</v>
      </c>
      <c r="X134" s="47"/>
      <c r="Y134" s="29" t="s">
        <v>65</v>
      </c>
      <c r="Z134" s="35">
        <v>0</v>
      </c>
      <c r="AA134" s="61">
        <v>0</v>
      </c>
      <c r="AB134" s="24">
        <f t="shared" si="34"/>
        <v>0</v>
      </c>
      <c r="AC134" s="26">
        <f t="shared" si="53"/>
        <v>0</v>
      </c>
      <c r="AD134" s="90">
        <v>0.15</v>
      </c>
      <c r="AE134" s="23"/>
      <c r="AF134" s="24">
        <f t="shared" si="35"/>
        <v>0</v>
      </c>
      <c r="AG134" s="26">
        <f t="shared" si="48"/>
        <v>0</v>
      </c>
      <c r="AH134" s="93"/>
      <c r="AI134" s="23"/>
      <c r="AJ134" s="24">
        <f t="shared" si="36"/>
        <v>0</v>
      </c>
      <c r="AK134" s="26">
        <f t="shared" si="49"/>
        <v>0</v>
      </c>
      <c r="AL134" s="90">
        <v>0.19</v>
      </c>
      <c r="AM134" s="23"/>
      <c r="AN134" s="24">
        <f t="shared" si="37"/>
        <v>0</v>
      </c>
      <c r="AO134" s="26">
        <f t="shared" si="50"/>
        <v>0</v>
      </c>
      <c r="AP134" s="23"/>
      <c r="AQ134" s="25">
        <f t="shared" si="51"/>
        <v>0</v>
      </c>
      <c r="AR134" s="26">
        <f t="shared" si="52"/>
        <v>0</v>
      </c>
    </row>
    <row r="135" spans="1:44" ht="82.5" x14ac:dyDescent="0.25">
      <c r="A135" s="27" t="s">
        <v>119</v>
      </c>
      <c r="B135" s="7">
        <v>2024</v>
      </c>
      <c r="C135" s="28" t="s">
        <v>120</v>
      </c>
      <c r="D135" s="28" t="s">
        <v>25</v>
      </c>
      <c r="E135" s="7" t="s">
        <v>127</v>
      </c>
      <c r="F135" s="7" t="s">
        <v>1028</v>
      </c>
      <c r="G135" s="7" t="s">
        <v>831</v>
      </c>
      <c r="H135" s="7" t="s">
        <v>248</v>
      </c>
      <c r="I135" s="7" t="s">
        <v>403</v>
      </c>
      <c r="J135" s="7" t="s">
        <v>560</v>
      </c>
      <c r="K135" s="7" t="s">
        <v>560</v>
      </c>
      <c r="L135" s="7" t="s">
        <v>560</v>
      </c>
      <c r="M135" s="7" t="s">
        <v>738</v>
      </c>
      <c r="N135" s="29" t="s">
        <v>741</v>
      </c>
      <c r="O135" s="29" t="s">
        <v>6</v>
      </c>
      <c r="P135" s="50">
        <v>1</v>
      </c>
      <c r="Q135" s="29">
        <v>2023</v>
      </c>
      <c r="R135" s="30" t="s">
        <v>807</v>
      </c>
      <c r="S135" s="29" t="s">
        <v>11</v>
      </c>
      <c r="T135" s="45">
        <v>0</v>
      </c>
      <c r="U135" s="31">
        <v>0</v>
      </c>
      <c r="V135" s="50">
        <v>1</v>
      </c>
      <c r="W135" s="50">
        <v>1</v>
      </c>
      <c r="X135" s="50"/>
      <c r="Y135" s="29" t="s">
        <v>840</v>
      </c>
      <c r="Z135" s="35">
        <v>0</v>
      </c>
      <c r="AA135" s="61">
        <v>0</v>
      </c>
      <c r="AB135" s="24">
        <f t="shared" si="34"/>
        <v>0</v>
      </c>
      <c r="AC135" s="26">
        <f t="shared" si="53"/>
        <v>0</v>
      </c>
      <c r="AD135" s="93"/>
      <c r="AE135" s="23"/>
      <c r="AF135" s="24">
        <f t="shared" si="35"/>
        <v>0</v>
      </c>
      <c r="AG135" s="26">
        <f t="shared" si="48"/>
        <v>0</v>
      </c>
      <c r="AH135" s="93"/>
      <c r="AI135" s="23"/>
      <c r="AJ135" s="24">
        <f t="shared" si="36"/>
        <v>0</v>
      </c>
      <c r="AK135" s="26">
        <f t="shared" si="49"/>
        <v>0</v>
      </c>
      <c r="AL135" s="93"/>
      <c r="AM135" s="23"/>
      <c r="AN135" s="24">
        <f t="shared" si="37"/>
        <v>0</v>
      </c>
      <c r="AO135" s="26">
        <f t="shared" si="50"/>
        <v>0</v>
      </c>
      <c r="AP135" s="64">
        <v>1</v>
      </c>
      <c r="AQ135" s="25" t="str">
        <f t="shared" si="51"/>
        <v/>
      </c>
      <c r="AR135" s="26" t="str">
        <f t="shared" si="52"/>
        <v/>
      </c>
    </row>
    <row r="136" spans="1:44" ht="115.5" hidden="1" x14ac:dyDescent="0.25">
      <c r="A136" s="27" t="s">
        <v>119</v>
      </c>
      <c r="B136" s="7">
        <v>2024</v>
      </c>
      <c r="C136" s="28" t="s">
        <v>120</v>
      </c>
      <c r="D136" s="28" t="s">
        <v>25</v>
      </c>
      <c r="E136" s="7" t="s">
        <v>127</v>
      </c>
      <c r="F136" s="7" t="s">
        <v>1028</v>
      </c>
      <c r="G136" s="7" t="s">
        <v>831</v>
      </c>
      <c r="H136" s="7" t="s">
        <v>249</v>
      </c>
      <c r="I136" s="7" t="s">
        <v>404</v>
      </c>
      <c r="J136" s="7" t="s">
        <v>561</v>
      </c>
      <c r="K136" s="7" t="s">
        <v>954</v>
      </c>
      <c r="L136" s="7" t="s">
        <v>713</v>
      </c>
      <c r="M136" s="7" t="s">
        <v>26</v>
      </c>
      <c r="N136" s="29" t="s">
        <v>35</v>
      </c>
      <c r="O136" s="29" t="s">
        <v>744</v>
      </c>
      <c r="P136" s="58">
        <v>2.0512820512820513E-2</v>
      </c>
      <c r="Q136" s="29">
        <v>2023</v>
      </c>
      <c r="R136" s="30" t="s">
        <v>808</v>
      </c>
      <c r="S136" s="29" t="s">
        <v>11</v>
      </c>
      <c r="T136" s="31">
        <v>0.02</v>
      </c>
      <c r="U136" s="31">
        <v>0.04</v>
      </c>
      <c r="V136" s="51">
        <f>10/195</f>
        <v>5.128205128205128E-2</v>
      </c>
      <c r="W136" s="51">
        <f>10/195</f>
        <v>5.128205128205128E-2</v>
      </c>
      <c r="X136" s="51"/>
      <c r="Y136" s="29" t="s">
        <v>65</v>
      </c>
      <c r="Z136" s="35">
        <v>0.02</v>
      </c>
      <c r="AA136" s="61">
        <v>0</v>
      </c>
      <c r="AB136" s="24">
        <f t="shared" si="34"/>
        <v>0</v>
      </c>
      <c r="AC136" s="26">
        <f t="shared" si="53"/>
        <v>0</v>
      </c>
      <c r="AD136" s="35">
        <v>0.01</v>
      </c>
      <c r="AE136" s="23"/>
      <c r="AF136" s="24">
        <f t="shared" si="35"/>
        <v>0</v>
      </c>
      <c r="AG136" s="26">
        <f t="shared" si="48"/>
        <v>0</v>
      </c>
      <c r="AH136" s="35">
        <v>0</v>
      </c>
      <c r="AI136" s="23"/>
      <c r="AJ136" s="24">
        <f t="shared" si="36"/>
        <v>0</v>
      </c>
      <c r="AK136" s="26">
        <f t="shared" si="49"/>
        <v>0</v>
      </c>
      <c r="AL136" s="35">
        <v>0.02</v>
      </c>
      <c r="AM136" s="23"/>
      <c r="AN136" s="24">
        <f t="shared" si="37"/>
        <v>0</v>
      </c>
      <c r="AO136" s="26">
        <f t="shared" si="50"/>
        <v>0</v>
      </c>
      <c r="AP136" s="23"/>
      <c r="AQ136" s="25">
        <f t="shared" si="51"/>
        <v>0</v>
      </c>
      <c r="AR136" s="26">
        <f t="shared" si="52"/>
        <v>0</v>
      </c>
    </row>
    <row r="137" spans="1:44" ht="148.5" hidden="1" x14ac:dyDescent="0.25">
      <c r="A137" s="27" t="s">
        <v>119</v>
      </c>
      <c r="B137" s="7">
        <v>2024</v>
      </c>
      <c r="C137" s="28" t="s">
        <v>120</v>
      </c>
      <c r="D137" s="28" t="s">
        <v>25</v>
      </c>
      <c r="E137" s="7" t="s">
        <v>127</v>
      </c>
      <c r="F137" s="7" t="s">
        <v>1028</v>
      </c>
      <c r="G137" s="7" t="s">
        <v>843</v>
      </c>
      <c r="H137" s="7" t="s">
        <v>250</v>
      </c>
      <c r="I137" s="7" t="s">
        <v>405</v>
      </c>
      <c r="J137" s="7" t="s">
        <v>562</v>
      </c>
      <c r="K137" s="7" t="s">
        <v>955</v>
      </c>
      <c r="L137" s="7" t="s">
        <v>714</v>
      </c>
      <c r="M137" s="7" t="s">
        <v>26</v>
      </c>
      <c r="N137" s="29" t="s">
        <v>35</v>
      </c>
      <c r="O137" s="29" t="s">
        <v>746</v>
      </c>
      <c r="P137" s="50" t="s">
        <v>747</v>
      </c>
      <c r="Q137" s="29">
        <v>2023</v>
      </c>
      <c r="R137" s="30" t="s">
        <v>806</v>
      </c>
      <c r="S137" s="29" t="s">
        <v>11</v>
      </c>
      <c r="T137" s="31">
        <v>0.2</v>
      </c>
      <c r="U137" s="31">
        <v>0.3</v>
      </c>
      <c r="V137" s="47">
        <v>0.35</v>
      </c>
      <c r="W137" s="47">
        <v>0.35</v>
      </c>
      <c r="X137" s="47"/>
      <c r="Y137" s="29" t="s">
        <v>65</v>
      </c>
      <c r="Z137" s="35">
        <v>0</v>
      </c>
      <c r="AA137" s="61">
        <v>0</v>
      </c>
      <c r="AB137" s="24">
        <f t="shared" si="34"/>
        <v>0</v>
      </c>
      <c r="AC137" s="26">
        <f t="shared" si="53"/>
        <v>0</v>
      </c>
      <c r="AD137" s="90">
        <v>0.25</v>
      </c>
      <c r="AE137" s="23"/>
      <c r="AF137" s="24">
        <f t="shared" si="35"/>
        <v>0</v>
      </c>
      <c r="AG137" s="26">
        <f t="shared" si="48"/>
        <v>0</v>
      </c>
      <c r="AH137" s="93"/>
      <c r="AI137" s="23"/>
      <c r="AJ137" s="24">
        <f t="shared" si="36"/>
        <v>0</v>
      </c>
      <c r="AK137" s="26">
        <f t="shared" si="49"/>
        <v>0</v>
      </c>
      <c r="AL137" s="90">
        <v>0.1</v>
      </c>
      <c r="AM137" s="23"/>
      <c r="AN137" s="24">
        <f t="shared" si="37"/>
        <v>0</v>
      </c>
      <c r="AO137" s="26">
        <f t="shared" si="50"/>
        <v>0</v>
      </c>
      <c r="AP137" s="23"/>
      <c r="AQ137" s="25">
        <f t="shared" si="51"/>
        <v>0</v>
      </c>
      <c r="AR137" s="26">
        <f t="shared" si="52"/>
        <v>0</v>
      </c>
    </row>
    <row r="138" spans="1:44" ht="115.5" hidden="1" x14ac:dyDescent="0.25">
      <c r="A138" s="27" t="s">
        <v>119</v>
      </c>
      <c r="B138" s="7">
        <v>2024</v>
      </c>
      <c r="C138" s="28" t="s">
        <v>120</v>
      </c>
      <c r="D138" s="28" t="s">
        <v>25</v>
      </c>
      <c r="E138" s="7" t="s">
        <v>127</v>
      </c>
      <c r="F138" s="7" t="s">
        <v>1028</v>
      </c>
      <c r="G138" s="7" t="s">
        <v>831</v>
      </c>
      <c r="H138" s="7" t="s">
        <v>251</v>
      </c>
      <c r="I138" s="7" t="s">
        <v>406</v>
      </c>
      <c r="J138" s="7" t="s">
        <v>563</v>
      </c>
      <c r="K138" s="7" t="s">
        <v>956</v>
      </c>
      <c r="L138" s="7" t="s">
        <v>715</v>
      </c>
      <c r="M138" s="7" t="s">
        <v>26</v>
      </c>
      <c r="N138" s="29" t="s">
        <v>35</v>
      </c>
      <c r="O138" s="29" t="s">
        <v>746</v>
      </c>
      <c r="P138" s="58">
        <v>0.46445497630331756</v>
      </c>
      <c r="Q138" s="29">
        <v>2023</v>
      </c>
      <c r="R138" s="30" t="s">
        <v>809</v>
      </c>
      <c r="S138" s="29" t="s">
        <v>11</v>
      </c>
      <c r="T138" s="31">
        <v>0.25</v>
      </c>
      <c r="U138" s="31">
        <v>0.4</v>
      </c>
      <c r="V138" s="47">
        <v>0.46</v>
      </c>
      <c r="W138" s="47">
        <v>0.46</v>
      </c>
      <c r="X138" s="47"/>
      <c r="Y138" s="29" t="s">
        <v>65</v>
      </c>
      <c r="Z138" s="35">
        <v>0</v>
      </c>
      <c r="AA138" s="61">
        <v>0</v>
      </c>
      <c r="AB138" s="24">
        <f t="shared" si="34"/>
        <v>0</v>
      </c>
      <c r="AC138" s="26">
        <f t="shared" si="53"/>
        <v>0</v>
      </c>
      <c r="AD138" s="90">
        <v>0.2</v>
      </c>
      <c r="AE138" s="23"/>
      <c r="AF138" s="24">
        <f t="shared" si="35"/>
        <v>0</v>
      </c>
      <c r="AG138" s="26">
        <f t="shared" si="48"/>
        <v>0</v>
      </c>
      <c r="AH138" s="93"/>
      <c r="AI138" s="23"/>
      <c r="AJ138" s="24">
        <f t="shared" si="36"/>
        <v>0</v>
      </c>
      <c r="AK138" s="26">
        <f t="shared" si="49"/>
        <v>0</v>
      </c>
      <c r="AL138" s="90">
        <v>0.16</v>
      </c>
      <c r="AM138" s="23"/>
      <c r="AN138" s="24">
        <f t="shared" si="37"/>
        <v>0</v>
      </c>
      <c r="AO138" s="26">
        <f t="shared" si="50"/>
        <v>0</v>
      </c>
      <c r="AP138" s="23"/>
      <c r="AQ138" s="25">
        <f t="shared" si="51"/>
        <v>0</v>
      </c>
      <c r="AR138" s="26">
        <f t="shared" si="52"/>
        <v>0</v>
      </c>
    </row>
    <row r="139" spans="1:44" ht="132" hidden="1" x14ac:dyDescent="0.25">
      <c r="A139" s="27" t="s">
        <v>119</v>
      </c>
      <c r="B139" s="7">
        <v>2024</v>
      </c>
      <c r="C139" s="28" t="s">
        <v>120</v>
      </c>
      <c r="D139" s="28" t="s">
        <v>25</v>
      </c>
      <c r="E139" s="7" t="s">
        <v>127</v>
      </c>
      <c r="F139" s="7" t="s">
        <v>1028</v>
      </c>
      <c r="G139" s="7" t="s">
        <v>831</v>
      </c>
      <c r="H139" s="7" t="s">
        <v>252</v>
      </c>
      <c r="I139" s="7" t="s">
        <v>407</v>
      </c>
      <c r="J139" s="7" t="s">
        <v>564</v>
      </c>
      <c r="K139" s="7" t="s">
        <v>957</v>
      </c>
      <c r="L139" s="7" t="s">
        <v>716</v>
      </c>
      <c r="M139" s="7" t="s">
        <v>26</v>
      </c>
      <c r="N139" s="29" t="s">
        <v>35</v>
      </c>
      <c r="O139" s="29" t="s">
        <v>744</v>
      </c>
      <c r="P139" s="55">
        <v>0.1822</v>
      </c>
      <c r="Q139" s="29">
        <v>2023</v>
      </c>
      <c r="R139" s="30" t="s">
        <v>809</v>
      </c>
      <c r="S139" s="29" t="s">
        <v>11</v>
      </c>
      <c r="T139" s="31">
        <v>0.1</v>
      </c>
      <c r="U139" s="31">
        <v>0.12</v>
      </c>
      <c r="V139" s="47">
        <v>0.15</v>
      </c>
      <c r="W139" s="47">
        <v>0.15</v>
      </c>
      <c r="X139" s="47"/>
      <c r="Y139" s="29" t="s">
        <v>65</v>
      </c>
      <c r="Z139" s="35">
        <v>0.02</v>
      </c>
      <c r="AA139" s="61">
        <v>0</v>
      </c>
      <c r="AB139" s="24">
        <f t="shared" si="34"/>
        <v>0</v>
      </c>
      <c r="AC139" s="26">
        <f t="shared" si="53"/>
        <v>0</v>
      </c>
      <c r="AD139" s="35">
        <v>0.05</v>
      </c>
      <c r="AE139" s="23"/>
      <c r="AF139" s="24">
        <f t="shared" si="35"/>
        <v>0</v>
      </c>
      <c r="AG139" s="26">
        <f t="shared" si="48"/>
        <v>0</v>
      </c>
      <c r="AH139" s="35"/>
      <c r="AI139" s="23"/>
      <c r="AJ139" s="24">
        <f t="shared" si="36"/>
        <v>0</v>
      </c>
      <c r="AK139" s="26">
        <f t="shared" si="49"/>
        <v>0</v>
      </c>
      <c r="AL139" s="35">
        <v>0.08</v>
      </c>
      <c r="AM139" s="23"/>
      <c r="AN139" s="24">
        <f t="shared" si="37"/>
        <v>0</v>
      </c>
      <c r="AO139" s="26">
        <f t="shared" si="50"/>
        <v>0</v>
      </c>
      <c r="AP139" s="23"/>
      <c r="AQ139" s="25">
        <f t="shared" si="51"/>
        <v>0</v>
      </c>
      <c r="AR139" s="26">
        <f t="shared" si="52"/>
        <v>0</v>
      </c>
    </row>
    <row r="140" spans="1:44" ht="132" hidden="1" x14ac:dyDescent="0.25">
      <c r="A140" s="27" t="s">
        <v>119</v>
      </c>
      <c r="B140" s="7">
        <v>2024</v>
      </c>
      <c r="C140" s="28" t="s">
        <v>120</v>
      </c>
      <c r="D140" s="28" t="s">
        <v>25</v>
      </c>
      <c r="E140" s="7" t="s">
        <v>127</v>
      </c>
      <c r="F140" s="7" t="s">
        <v>1029</v>
      </c>
      <c r="G140" s="7" t="s">
        <v>843</v>
      </c>
      <c r="H140" s="7" t="s">
        <v>253</v>
      </c>
      <c r="I140" s="7" t="s">
        <v>408</v>
      </c>
      <c r="J140" s="7" t="s">
        <v>565</v>
      </c>
      <c r="K140" s="7" t="s">
        <v>958</v>
      </c>
      <c r="L140" s="7" t="s">
        <v>717</v>
      </c>
      <c r="M140" s="7" t="s">
        <v>26</v>
      </c>
      <c r="N140" s="29" t="s">
        <v>35</v>
      </c>
      <c r="O140" s="29" t="s">
        <v>744</v>
      </c>
      <c r="P140" s="51">
        <v>0.54313099041533541</v>
      </c>
      <c r="Q140" s="29">
        <v>2023</v>
      </c>
      <c r="R140" s="30" t="s">
        <v>810</v>
      </c>
      <c r="S140" s="29" t="s">
        <v>11</v>
      </c>
      <c r="T140" s="31">
        <v>0.2</v>
      </c>
      <c r="U140" s="31">
        <v>0.4</v>
      </c>
      <c r="V140" s="47">
        <v>0.5</v>
      </c>
      <c r="W140" s="47">
        <v>0.5</v>
      </c>
      <c r="X140" s="47"/>
      <c r="Y140" s="29" t="s">
        <v>65</v>
      </c>
      <c r="Z140" s="35">
        <v>0.1</v>
      </c>
      <c r="AA140" s="61">
        <v>0</v>
      </c>
      <c r="AB140" s="24">
        <f t="shared" si="34"/>
        <v>0</v>
      </c>
      <c r="AC140" s="26">
        <f t="shared" si="53"/>
        <v>0</v>
      </c>
      <c r="AD140" s="35"/>
      <c r="AE140" s="23"/>
      <c r="AF140" s="24">
        <f t="shared" si="35"/>
        <v>0</v>
      </c>
      <c r="AG140" s="26">
        <f t="shared" si="48"/>
        <v>0</v>
      </c>
      <c r="AH140" s="35">
        <v>0.2</v>
      </c>
      <c r="AI140" s="23"/>
      <c r="AJ140" s="24">
        <f t="shared" si="36"/>
        <v>0</v>
      </c>
      <c r="AK140" s="26">
        <f t="shared" si="49"/>
        <v>0</v>
      </c>
      <c r="AL140" s="35">
        <v>0.2</v>
      </c>
      <c r="AM140" s="23"/>
      <c r="AN140" s="24">
        <f t="shared" si="37"/>
        <v>0</v>
      </c>
      <c r="AO140" s="26">
        <f t="shared" si="50"/>
        <v>0</v>
      </c>
      <c r="AP140" s="23"/>
      <c r="AQ140" s="25">
        <f t="shared" si="51"/>
        <v>0</v>
      </c>
      <c r="AR140" s="26">
        <f t="shared" si="52"/>
        <v>0</v>
      </c>
    </row>
    <row r="141" spans="1:44" ht="66" x14ac:dyDescent="0.25">
      <c r="A141" s="27" t="s">
        <v>119</v>
      </c>
      <c r="B141" s="7">
        <v>2024</v>
      </c>
      <c r="C141" s="28" t="s">
        <v>120</v>
      </c>
      <c r="D141" s="28" t="s">
        <v>25</v>
      </c>
      <c r="E141" s="7" t="s">
        <v>127</v>
      </c>
      <c r="F141" s="7" t="s">
        <v>1029</v>
      </c>
      <c r="G141" s="7" t="s">
        <v>831</v>
      </c>
      <c r="H141" s="7" t="s">
        <v>254</v>
      </c>
      <c r="I141" s="7" t="s">
        <v>409</v>
      </c>
      <c r="J141" s="7" t="s">
        <v>566</v>
      </c>
      <c r="K141" s="7" t="s">
        <v>987</v>
      </c>
      <c r="L141" s="7" t="s">
        <v>566</v>
      </c>
      <c r="M141" s="7" t="s">
        <v>738</v>
      </c>
      <c r="N141" s="29" t="s">
        <v>741</v>
      </c>
      <c r="O141" s="29" t="s">
        <v>6</v>
      </c>
      <c r="P141" s="50">
        <v>1</v>
      </c>
      <c r="Q141" s="29">
        <v>2023</v>
      </c>
      <c r="R141" s="30" t="s">
        <v>811</v>
      </c>
      <c r="S141" s="29" t="s">
        <v>11</v>
      </c>
      <c r="T141" s="31">
        <v>0</v>
      </c>
      <c r="U141" s="31">
        <v>0</v>
      </c>
      <c r="V141" s="50">
        <v>1</v>
      </c>
      <c r="W141" s="50">
        <v>1</v>
      </c>
      <c r="X141" s="50"/>
      <c r="Y141" s="29" t="s">
        <v>840</v>
      </c>
      <c r="Z141" s="35">
        <v>0</v>
      </c>
      <c r="AA141" s="61">
        <v>0</v>
      </c>
      <c r="AB141" s="24">
        <f t="shared" si="34"/>
        <v>0</v>
      </c>
      <c r="AC141" s="26">
        <f t="shared" si="53"/>
        <v>0</v>
      </c>
      <c r="AD141" s="93"/>
      <c r="AE141" s="23"/>
      <c r="AF141" s="24">
        <f t="shared" si="35"/>
        <v>0</v>
      </c>
      <c r="AG141" s="26">
        <f t="shared" si="48"/>
        <v>0</v>
      </c>
      <c r="AH141" s="93"/>
      <c r="AI141" s="23"/>
      <c r="AJ141" s="24">
        <f t="shared" si="36"/>
        <v>0</v>
      </c>
      <c r="AK141" s="26">
        <f t="shared" si="49"/>
        <v>0</v>
      </c>
      <c r="AL141" s="93"/>
      <c r="AM141" s="23"/>
      <c r="AN141" s="24">
        <f t="shared" si="37"/>
        <v>0</v>
      </c>
      <c r="AO141" s="26">
        <f t="shared" si="50"/>
        <v>0</v>
      </c>
      <c r="AP141" s="64">
        <v>1</v>
      </c>
      <c r="AQ141" s="25" t="str">
        <f t="shared" si="51"/>
        <v/>
      </c>
      <c r="AR141" s="26" t="str">
        <f t="shared" si="52"/>
        <v/>
      </c>
    </row>
    <row r="142" spans="1:44" ht="132" hidden="1" x14ac:dyDescent="0.25">
      <c r="A142" s="27" t="s">
        <v>119</v>
      </c>
      <c r="B142" s="7">
        <v>2024</v>
      </c>
      <c r="C142" s="28" t="s">
        <v>120</v>
      </c>
      <c r="D142" s="28" t="s">
        <v>25</v>
      </c>
      <c r="E142" s="7" t="s">
        <v>127</v>
      </c>
      <c r="F142" s="7" t="s">
        <v>1028</v>
      </c>
      <c r="G142" s="7" t="s">
        <v>831</v>
      </c>
      <c r="H142" s="7" t="s">
        <v>255</v>
      </c>
      <c r="I142" s="7" t="s">
        <v>410</v>
      </c>
      <c r="J142" s="7" t="s">
        <v>567</v>
      </c>
      <c r="K142" s="7" t="s">
        <v>959</v>
      </c>
      <c r="L142" s="7" t="s">
        <v>718</v>
      </c>
      <c r="M142" s="7" t="s">
        <v>26</v>
      </c>
      <c r="N142" s="29" t="s">
        <v>35</v>
      </c>
      <c r="O142" s="29" t="s">
        <v>746</v>
      </c>
      <c r="P142" s="47"/>
      <c r="Q142" s="29">
        <v>2023</v>
      </c>
      <c r="R142" s="30" t="s">
        <v>812</v>
      </c>
      <c r="S142" s="29" t="s">
        <v>11</v>
      </c>
      <c r="T142" s="31">
        <v>0.08</v>
      </c>
      <c r="U142" s="31">
        <v>0.1</v>
      </c>
      <c r="V142" s="47">
        <v>0.15</v>
      </c>
      <c r="W142" s="47">
        <v>0.15</v>
      </c>
      <c r="X142" s="47"/>
      <c r="Y142" s="29" t="s">
        <v>65</v>
      </c>
      <c r="Z142" s="35">
        <v>0</v>
      </c>
      <c r="AA142" s="61">
        <v>0</v>
      </c>
      <c r="AB142" s="24">
        <f t="shared" si="34"/>
        <v>0</v>
      </c>
      <c r="AC142" s="26">
        <f t="shared" si="53"/>
        <v>0</v>
      </c>
      <c r="AD142" s="90">
        <v>0.08</v>
      </c>
      <c r="AE142" s="23"/>
      <c r="AF142" s="24">
        <f t="shared" si="35"/>
        <v>0</v>
      </c>
      <c r="AG142" s="26">
        <f t="shared" si="48"/>
        <v>0</v>
      </c>
      <c r="AH142" s="93"/>
      <c r="AI142" s="23"/>
      <c r="AJ142" s="24">
        <f t="shared" si="36"/>
        <v>0</v>
      </c>
      <c r="AK142" s="26">
        <f t="shared" si="49"/>
        <v>0</v>
      </c>
      <c r="AL142" s="90">
        <v>7.0000000000000007E-2</v>
      </c>
      <c r="AM142" s="23"/>
      <c r="AN142" s="24">
        <f t="shared" si="37"/>
        <v>0</v>
      </c>
      <c r="AO142" s="26">
        <f t="shared" si="50"/>
        <v>0</v>
      </c>
      <c r="AP142" s="23"/>
      <c r="AQ142" s="25">
        <f t="shared" si="51"/>
        <v>0</v>
      </c>
      <c r="AR142" s="26">
        <f t="shared" si="52"/>
        <v>0</v>
      </c>
    </row>
    <row r="143" spans="1:44" ht="115.5" hidden="1" x14ac:dyDescent="0.25">
      <c r="A143" s="27" t="s">
        <v>119</v>
      </c>
      <c r="B143" s="7">
        <v>2024</v>
      </c>
      <c r="C143" s="28" t="s">
        <v>120</v>
      </c>
      <c r="D143" s="28" t="s">
        <v>25</v>
      </c>
      <c r="E143" s="7" t="s">
        <v>127</v>
      </c>
      <c r="F143" s="7" t="s">
        <v>1028</v>
      </c>
      <c r="G143" s="7" t="s">
        <v>843</v>
      </c>
      <c r="H143" s="7" t="s">
        <v>256</v>
      </c>
      <c r="I143" s="7" t="s">
        <v>411</v>
      </c>
      <c r="J143" s="7" t="s">
        <v>568</v>
      </c>
      <c r="K143" s="7" t="s">
        <v>960</v>
      </c>
      <c r="L143" s="7" t="s">
        <v>719</v>
      </c>
      <c r="M143" s="7" t="s">
        <v>26</v>
      </c>
      <c r="N143" s="29" t="s">
        <v>35</v>
      </c>
      <c r="O143" s="29" t="s">
        <v>744</v>
      </c>
      <c r="P143" s="51">
        <v>0.87113402061855671</v>
      </c>
      <c r="Q143" s="29">
        <v>2023</v>
      </c>
      <c r="R143" s="30" t="s">
        <v>813</v>
      </c>
      <c r="S143" s="29" t="s">
        <v>11</v>
      </c>
      <c r="T143" s="31">
        <v>0.6</v>
      </c>
      <c r="U143" s="31">
        <v>0.75</v>
      </c>
      <c r="V143" s="47">
        <v>0.85</v>
      </c>
      <c r="W143" s="47">
        <v>0.85</v>
      </c>
      <c r="X143" s="47"/>
      <c r="Y143" s="29" t="s">
        <v>65</v>
      </c>
      <c r="Z143" s="35">
        <v>0.15</v>
      </c>
      <c r="AA143" s="61">
        <v>0</v>
      </c>
      <c r="AB143" s="24">
        <f t="shared" si="34"/>
        <v>0</v>
      </c>
      <c r="AC143" s="26">
        <f t="shared" si="53"/>
        <v>0</v>
      </c>
      <c r="AD143" s="35">
        <v>0.2</v>
      </c>
      <c r="AE143" s="23"/>
      <c r="AF143" s="24">
        <f t="shared" si="35"/>
        <v>0</v>
      </c>
      <c r="AG143" s="26">
        <f t="shared" si="48"/>
        <v>0</v>
      </c>
      <c r="AH143" s="35">
        <v>0.2</v>
      </c>
      <c r="AI143" s="23"/>
      <c r="AJ143" s="24">
        <f t="shared" si="36"/>
        <v>0</v>
      </c>
      <c r="AK143" s="26">
        <f t="shared" si="49"/>
        <v>0</v>
      </c>
      <c r="AL143" s="35">
        <v>0.3</v>
      </c>
      <c r="AM143" s="23"/>
      <c r="AN143" s="24">
        <f t="shared" si="37"/>
        <v>0</v>
      </c>
      <c r="AO143" s="26">
        <f t="shared" si="50"/>
        <v>0</v>
      </c>
      <c r="AP143" s="23"/>
      <c r="AQ143" s="25">
        <f t="shared" si="51"/>
        <v>0</v>
      </c>
      <c r="AR143" s="26">
        <f t="shared" si="52"/>
        <v>0</v>
      </c>
    </row>
    <row r="144" spans="1:44" ht="132" hidden="1" x14ac:dyDescent="0.25">
      <c r="A144" s="27" t="s">
        <v>119</v>
      </c>
      <c r="B144" s="7">
        <v>2024</v>
      </c>
      <c r="C144" s="28" t="s">
        <v>120</v>
      </c>
      <c r="D144" s="28" t="s">
        <v>25</v>
      </c>
      <c r="E144" s="7" t="s">
        <v>127</v>
      </c>
      <c r="F144" s="7" t="s">
        <v>1028</v>
      </c>
      <c r="G144" s="7" t="s">
        <v>831</v>
      </c>
      <c r="H144" s="7" t="s">
        <v>257</v>
      </c>
      <c r="I144" s="7" t="s">
        <v>412</v>
      </c>
      <c r="J144" s="7" t="s">
        <v>569</v>
      </c>
      <c r="K144" s="7" t="s">
        <v>961</v>
      </c>
      <c r="L144" s="7" t="s">
        <v>720</v>
      </c>
      <c r="M144" s="7" t="s">
        <v>26</v>
      </c>
      <c r="N144" s="29" t="s">
        <v>35</v>
      </c>
      <c r="O144" s="29" t="s">
        <v>744</v>
      </c>
      <c r="P144" s="51">
        <v>0.67525773195876293</v>
      </c>
      <c r="Q144" s="29">
        <v>2023</v>
      </c>
      <c r="R144" s="30" t="s">
        <v>814</v>
      </c>
      <c r="S144" s="29" t="s">
        <v>11</v>
      </c>
      <c r="T144" s="31">
        <v>0.35</v>
      </c>
      <c r="U144" s="31">
        <v>0.5</v>
      </c>
      <c r="V144" s="47">
        <v>0.65</v>
      </c>
      <c r="W144" s="47">
        <v>0.65</v>
      </c>
      <c r="X144" s="47"/>
      <c r="Y144" s="29" t="s">
        <v>65</v>
      </c>
      <c r="Z144" s="35">
        <v>0.08</v>
      </c>
      <c r="AA144" s="61">
        <v>0</v>
      </c>
      <c r="AB144" s="24">
        <f t="shared" si="34"/>
        <v>0</v>
      </c>
      <c r="AC144" s="26">
        <f t="shared" si="53"/>
        <v>0</v>
      </c>
      <c r="AD144" s="35">
        <v>0.2</v>
      </c>
      <c r="AE144" s="23"/>
      <c r="AF144" s="24">
        <f t="shared" si="35"/>
        <v>0</v>
      </c>
      <c r="AG144" s="26">
        <f t="shared" si="48"/>
        <v>0</v>
      </c>
      <c r="AH144" s="35">
        <v>0.15</v>
      </c>
      <c r="AI144" s="23"/>
      <c r="AJ144" s="24">
        <f t="shared" si="36"/>
        <v>0</v>
      </c>
      <c r="AK144" s="26">
        <f t="shared" si="49"/>
        <v>0</v>
      </c>
      <c r="AL144" s="35">
        <v>0.22</v>
      </c>
      <c r="AM144" s="23"/>
      <c r="AN144" s="24">
        <f t="shared" si="37"/>
        <v>0</v>
      </c>
      <c r="AO144" s="26">
        <f t="shared" si="50"/>
        <v>0</v>
      </c>
      <c r="AP144" s="23"/>
      <c r="AQ144" s="25">
        <f t="shared" si="51"/>
        <v>0</v>
      </c>
      <c r="AR144" s="26">
        <f t="shared" si="52"/>
        <v>0</v>
      </c>
    </row>
    <row r="145" spans="1:44" ht="132" hidden="1" x14ac:dyDescent="0.25">
      <c r="A145" s="27" t="s">
        <v>119</v>
      </c>
      <c r="B145" s="7">
        <v>2024</v>
      </c>
      <c r="C145" s="28" t="s">
        <v>120</v>
      </c>
      <c r="D145" s="28" t="s">
        <v>25</v>
      </c>
      <c r="E145" s="7" t="s">
        <v>127</v>
      </c>
      <c r="F145" s="7" t="s">
        <v>1028</v>
      </c>
      <c r="G145" s="7" t="s">
        <v>831</v>
      </c>
      <c r="H145" s="7" t="s">
        <v>258</v>
      </c>
      <c r="I145" s="7" t="s">
        <v>413</v>
      </c>
      <c r="J145" s="7" t="s">
        <v>570</v>
      </c>
      <c r="K145" s="7" t="s">
        <v>962</v>
      </c>
      <c r="L145" s="7" t="s">
        <v>721</v>
      </c>
      <c r="M145" s="7" t="s">
        <v>26</v>
      </c>
      <c r="N145" s="29" t="s">
        <v>35</v>
      </c>
      <c r="O145" s="29" t="s">
        <v>744</v>
      </c>
      <c r="P145" s="51">
        <v>0.10824742268041238</v>
      </c>
      <c r="Q145" s="29">
        <v>2023</v>
      </c>
      <c r="R145" s="30" t="s">
        <v>815</v>
      </c>
      <c r="S145" s="29" t="s">
        <v>11</v>
      </c>
      <c r="T145" s="31">
        <v>0.05</v>
      </c>
      <c r="U145" s="31">
        <v>0.08</v>
      </c>
      <c r="V145" s="47">
        <v>0.1</v>
      </c>
      <c r="W145" s="47">
        <v>0.1</v>
      </c>
      <c r="X145" s="47"/>
      <c r="Y145" s="29" t="s">
        <v>65</v>
      </c>
      <c r="Z145" s="35">
        <v>0.02</v>
      </c>
      <c r="AA145" s="61">
        <v>0</v>
      </c>
      <c r="AB145" s="24">
        <f t="shared" si="34"/>
        <v>0</v>
      </c>
      <c r="AC145" s="26">
        <f t="shared" si="53"/>
        <v>0</v>
      </c>
      <c r="AD145" s="35">
        <v>0.02</v>
      </c>
      <c r="AE145" s="23"/>
      <c r="AF145" s="24">
        <f t="shared" si="35"/>
        <v>0</v>
      </c>
      <c r="AG145" s="26">
        <f t="shared" si="48"/>
        <v>0</v>
      </c>
      <c r="AH145" s="35">
        <v>0.02</v>
      </c>
      <c r="AI145" s="23"/>
      <c r="AJ145" s="24">
        <f t="shared" si="36"/>
        <v>0</v>
      </c>
      <c r="AK145" s="26">
        <f t="shared" si="49"/>
        <v>0</v>
      </c>
      <c r="AL145" s="35">
        <v>0.02</v>
      </c>
      <c r="AM145" s="23"/>
      <c r="AN145" s="24">
        <f t="shared" si="37"/>
        <v>0</v>
      </c>
      <c r="AO145" s="26">
        <f t="shared" si="50"/>
        <v>0</v>
      </c>
      <c r="AP145" s="23"/>
      <c r="AQ145" s="25">
        <f t="shared" si="51"/>
        <v>0</v>
      </c>
      <c r="AR145" s="26">
        <f t="shared" si="52"/>
        <v>0</v>
      </c>
    </row>
    <row r="146" spans="1:44" ht="132" hidden="1" x14ac:dyDescent="0.25">
      <c r="A146" s="27" t="s">
        <v>119</v>
      </c>
      <c r="B146" s="7">
        <v>2024</v>
      </c>
      <c r="C146" s="28" t="s">
        <v>120</v>
      </c>
      <c r="D146" s="28" t="s">
        <v>25</v>
      </c>
      <c r="E146" s="7" t="s">
        <v>127</v>
      </c>
      <c r="F146" s="7" t="s">
        <v>1028</v>
      </c>
      <c r="G146" s="7" t="s">
        <v>831</v>
      </c>
      <c r="H146" s="7" t="s">
        <v>259</v>
      </c>
      <c r="I146" s="7" t="s">
        <v>414</v>
      </c>
      <c r="J146" s="7" t="s">
        <v>571</v>
      </c>
      <c r="K146" s="7" t="s">
        <v>963</v>
      </c>
      <c r="L146" s="7" t="s">
        <v>722</v>
      </c>
      <c r="M146" s="7" t="s">
        <v>26</v>
      </c>
      <c r="N146" s="29" t="s">
        <v>35</v>
      </c>
      <c r="O146" s="29" t="s">
        <v>744</v>
      </c>
      <c r="P146" s="51">
        <v>0.20212765957446807</v>
      </c>
      <c r="Q146" s="29">
        <v>2023</v>
      </c>
      <c r="R146" s="30" t="s">
        <v>816</v>
      </c>
      <c r="S146" s="29" t="s">
        <v>11</v>
      </c>
      <c r="T146" s="31">
        <v>0.05</v>
      </c>
      <c r="U146" s="31">
        <v>0.1</v>
      </c>
      <c r="V146" s="47">
        <v>0.2</v>
      </c>
      <c r="W146" s="47">
        <v>0.2</v>
      </c>
      <c r="X146" s="47"/>
      <c r="Y146" s="29" t="s">
        <v>65</v>
      </c>
      <c r="Z146" s="35">
        <v>0.05</v>
      </c>
      <c r="AA146" s="61">
        <v>0</v>
      </c>
      <c r="AB146" s="24">
        <f t="shared" si="34"/>
        <v>0</v>
      </c>
      <c r="AC146" s="26">
        <f t="shared" si="53"/>
        <v>0</v>
      </c>
      <c r="AD146" s="35">
        <v>0.1</v>
      </c>
      <c r="AE146" s="23"/>
      <c r="AF146" s="24">
        <f t="shared" si="35"/>
        <v>0</v>
      </c>
      <c r="AG146" s="26">
        <f t="shared" si="48"/>
        <v>0</v>
      </c>
      <c r="AH146" s="35">
        <v>0.05</v>
      </c>
      <c r="AI146" s="23"/>
      <c r="AJ146" s="24">
        <f t="shared" si="36"/>
        <v>0</v>
      </c>
      <c r="AK146" s="26">
        <f t="shared" si="49"/>
        <v>0</v>
      </c>
      <c r="AL146" s="35"/>
      <c r="AM146" s="23"/>
      <c r="AN146" s="24">
        <f t="shared" si="37"/>
        <v>0</v>
      </c>
      <c r="AO146" s="26">
        <f t="shared" si="50"/>
        <v>0</v>
      </c>
      <c r="AP146" s="23"/>
      <c r="AQ146" s="25">
        <f t="shared" si="51"/>
        <v>0</v>
      </c>
      <c r="AR146" s="26">
        <f t="shared" si="52"/>
        <v>0</v>
      </c>
    </row>
    <row r="147" spans="1:44" ht="148.5" x14ac:dyDescent="0.25">
      <c r="A147" s="27" t="s">
        <v>119</v>
      </c>
      <c r="B147" s="7">
        <v>2024</v>
      </c>
      <c r="C147" s="28" t="s">
        <v>120</v>
      </c>
      <c r="D147" s="28" t="s">
        <v>25</v>
      </c>
      <c r="E147" s="7" t="s">
        <v>128</v>
      </c>
      <c r="F147" s="7" t="s">
        <v>1026</v>
      </c>
      <c r="G147" s="7" t="s">
        <v>129</v>
      </c>
      <c r="H147" s="7" t="s">
        <v>260</v>
      </c>
      <c r="I147" s="7" t="s">
        <v>415</v>
      </c>
      <c r="J147" s="7" t="s">
        <v>572</v>
      </c>
      <c r="K147" s="7" t="s">
        <v>964</v>
      </c>
      <c r="L147" s="7" t="s">
        <v>723</v>
      </c>
      <c r="M147" s="7" t="s">
        <v>26</v>
      </c>
      <c r="N147" s="29" t="s">
        <v>35</v>
      </c>
      <c r="O147" s="29" t="s">
        <v>6</v>
      </c>
      <c r="P147" s="83">
        <v>8517</v>
      </c>
      <c r="Q147" s="29">
        <v>2021</v>
      </c>
      <c r="R147" s="30" t="s">
        <v>817</v>
      </c>
      <c r="S147" s="29" t="s">
        <v>61</v>
      </c>
      <c r="T147" s="66">
        <v>8600</v>
      </c>
      <c r="U147" s="66">
        <v>8177</v>
      </c>
      <c r="V147" s="68">
        <v>7800</v>
      </c>
      <c r="W147" s="68">
        <v>7800</v>
      </c>
      <c r="X147" s="68"/>
      <c r="Y147" s="29" t="s">
        <v>832</v>
      </c>
      <c r="Z147" s="35">
        <v>0</v>
      </c>
      <c r="AA147" s="61">
        <v>0</v>
      </c>
      <c r="AB147" s="24">
        <f t="shared" si="34"/>
        <v>0</v>
      </c>
      <c r="AC147" s="26">
        <f t="shared" si="53"/>
        <v>0</v>
      </c>
      <c r="AD147" s="93"/>
      <c r="AE147" s="23"/>
      <c r="AF147" s="24">
        <f t="shared" si="35"/>
        <v>0</v>
      </c>
      <c r="AG147" s="26">
        <f t="shared" si="48"/>
        <v>0</v>
      </c>
      <c r="AH147" s="93"/>
      <c r="AI147" s="23"/>
      <c r="AJ147" s="24">
        <f t="shared" si="36"/>
        <v>0</v>
      </c>
      <c r="AK147" s="26">
        <f t="shared" si="49"/>
        <v>0</v>
      </c>
      <c r="AL147" s="93"/>
      <c r="AM147" s="23"/>
      <c r="AN147" s="24">
        <f t="shared" si="37"/>
        <v>0</v>
      </c>
      <c r="AO147" s="26">
        <f t="shared" si="50"/>
        <v>0</v>
      </c>
      <c r="AP147" s="23">
        <v>7800</v>
      </c>
      <c r="AQ147" s="25" t="str">
        <f t="shared" si="51"/>
        <v/>
      </c>
      <c r="AR147" s="26" t="str">
        <f t="shared" si="52"/>
        <v/>
      </c>
    </row>
    <row r="148" spans="1:44" ht="181.5" x14ac:dyDescent="0.25">
      <c r="A148" s="27" t="s">
        <v>119</v>
      </c>
      <c r="B148" s="7">
        <v>2024</v>
      </c>
      <c r="C148" s="28" t="s">
        <v>120</v>
      </c>
      <c r="D148" s="28" t="s">
        <v>25</v>
      </c>
      <c r="E148" s="7" t="s">
        <v>128</v>
      </c>
      <c r="F148" s="7" t="s">
        <v>990</v>
      </c>
      <c r="G148" s="7" t="s">
        <v>68</v>
      </c>
      <c r="H148" s="7" t="s">
        <v>261</v>
      </c>
      <c r="I148" s="7" t="s">
        <v>416</v>
      </c>
      <c r="J148" s="7" t="s">
        <v>573</v>
      </c>
      <c r="K148" s="7" t="s">
        <v>965</v>
      </c>
      <c r="L148" s="7" t="s">
        <v>724</v>
      </c>
      <c r="M148" s="7" t="s">
        <v>26</v>
      </c>
      <c r="N148" s="29" t="s">
        <v>35</v>
      </c>
      <c r="O148" s="29" t="s">
        <v>6</v>
      </c>
      <c r="P148" s="81">
        <v>-0.27</v>
      </c>
      <c r="Q148" s="29">
        <v>2023</v>
      </c>
      <c r="R148" s="30" t="s">
        <v>818</v>
      </c>
      <c r="S148" s="29" t="s">
        <v>11</v>
      </c>
      <c r="T148" s="31">
        <v>0.05</v>
      </c>
      <c r="U148" s="31">
        <v>0.08</v>
      </c>
      <c r="V148" s="47">
        <v>0.1</v>
      </c>
      <c r="W148" s="47">
        <v>0.1</v>
      </c>
      <c r="X148" s="47"/>
      <c r="Y148" s="29" t="s">
        <v>65</v>
      </c>
      <c r="Z148" s="35">
        <v>0</v>
      </c>
      <c r="AA148" s="61">
        <v>0</v>
      </c>
      <c r="AB148" s="24">
        <f t="shared" si="34"/>
        <v>0</v>
      </c>
      <c r="AC148" s="26">
        <f t="shared" si="53"/>
        <v>0</v>
      </c>
      <c r="AD148" s="93"/>
      <c r="AE148" s="23"/>
      <c r="AF148" s="24">
        <f t="shared" si="35"/>
        <v>0</v>
      </c>
      <c r="AG148" s="26">
        <f t="shared" si="48"/>
        <v>0</v>
      </c>
      <c r="AH148" s="93"/>
      <c r="AI148" s="23"/>
      <c r="AJ148" s="24">
        <f t="shared" si="36"/>
        <v>0</v>
      </c>
      <c r="AK148" s="26">
        <f t="shared" si="49"/>
        <v>0</v>
      </c>
      <c r="AL148" s="93"/>
      <c r="AM148" s="23"/>
      <c r="AN148" s="24">
        <f t="shared" si="37"/>
        <v>0</v>
      </c>
      <c r="AO148" s="26">
        <f t="shared" si="50"/>
        <v>0</v>
      </c>
      <c r="AP148" s="64">
        <v>0.1</v>
      </c>
      <c r="AQ148" s="25" t="str">
        <f t="shared" si="51"/>
        <v/>
      </c>
      <c r="AR148" s="26" t="str">
        <f t="shared" si="52"/>
        <v/>
      </c>
    </row>
    <row r="149" spans="1:44" ht="165" x14ac:dyDescent="0.25">
      <c r="A149" s="27" t="s">
        <v>119</v>
      </c>
      <c r="B149" s="7">
        <v>2024</v>
      </c>
      <c r="C149" s="28" t="s">
        <v>120</v>
      </c>
      <c r="D149" s="28" t="s">
        <v>25</v>
      </c>
      <c r="E149" s="7" t="s">
        <v>128</v>
      </c>
      <c r="F149" s="7" t="s">
        <v>1027</v>
      </c>
      <c r="G149" s="7" t="s">
        <v>843</v>
      </c>
      <c r="H149" s="7" t="s">
        <v>262</v>
      </c>
      <c r="I149" s="7" t="s">
        <v>417</v>
      </c>
      <c r="J149" s="7" t="s">
        <v>574</v>
      </c>
      <c r="K149" s="7" t="s">
        <v>966</v>
      </c>
      <c r="L149" s="7" t="s">
        <v>725</v>
      </c>
      <c r="M149" s="7" t="s">
        <v>26</v>
      </c>
      <c r="N149" s="29" t="s">
        <v>35</v>
      </c>
      <c r="O149" s="29" t="s">
        <v>6</v>
      </c>
      <c r="P149" s="58">
        <f>96/313</f>
        <v>0.30670926517571884</v>
      </c>
      <c r="Q149" s="29">
        <v>2023</v>
      </c>
      <c r="R149" s="30" t="s">
        <v>819</v>
      </c>
      <c r="S149" s="29" t="s">
        <v>11</v>
      </c>
      <c r="T149" s="31">
        <v>0.25</v>
      </c>
      <c r="U149" s="31">
        <v>0.3</v>
      </c>
      <c r="V149" s="51">
        <f>99/313</f>
        <v>0.31629392971246006</v>
      </c>
      <c r="W149" s="51">
        <f>99/313</f>
        <v>0.31629392971246006</v>
      </c>
      <c r="X149" s="51"/>
      <c r="Y149" s="29" t="s">
        <v>65</v>
      </c>
      <c r="Z149" s="35">
        <v>0</v>
      </c>
      <c r="AA149" s="61">
        <v>0</v>
      </c>
      <c r="AB149" s="24">
        <f t="shared" si="34"/>
        <v>0</v>
      </c>
      <c r="AC149" s="26">
        <f t="shared" si="53"/>
        <v>0</v>
      </c>
      <c r="AD149" s="93"/>
      <c r="AE149" s="23"/>
      <c r="AF149" s="24">
        <f t="shared" si="35"/>
        <v>0</v>
      </c>
      <c r="AG149" s="26">
        <f t="shared" si="48"/>
        <v>0</v>
      </c>
      <c r="AH149" s="93"/>
      <c r="AI149" s="23"/>
      <c r="AJ149" s="24">
        <f t="shared" si="36"/>
        <v>0</v>
      </c>
      <c r="AK149" s="26">
        <f t="shared" si="49"/>
        <v>0</v>
      </c>
      <c r="AL149" s="93"/>
      <c r="AM149" s="23"/>
      <c r="AN149" s="24">
        <f t="shared" si="37"/>
        <v>0</v>
      </c>
      <c r="AO149" s="26">
        <f t="shared" si="50"/>
        <v>0</v>
      </c>
      <c r="AP149" s="64">
        <v>0.32</v>
      </c>
      <c r="AQ149" s="25" t="str">
        <f t="shared" si="51"/>
        <v/>
      </c>
      <c r="AR149" s="26" t="str">
        <f t="shared" si="52"/>
        <v/>
      </c>
    </row>
    <row r="150" spans="1:44" ht="132" x14ac:dyDescent="0.25">
      <c r="A150" s="27" t="s">
        <v>119</v>
      </c>
      <c r="B150" s="7">
        <v>2024</v>
      </c>
      <c r="C150" s="28" t="s">
        <v>120</v>
      </c>
      <c r="D150" s="28" t="s">
        <v>25</v>
      </c>
      <c r="E150" s="7" t="s">
        <v>128</v>
      </c>
      <c r="F150" s="7" t="s">
        <v>990</v>
      </c>
      <c r="G150" s="7" t="s">
        <v>831</v>
      </c>
      <c r="H150" s="7" t="s">
        <v>263</v>
      </c>
      <c r="I150" s="7" t="s">
        <v>418</v>
      </c>
      <c r="J150" s="7" t="s">
        <v>575</v>
      </c>
      <c r="K150" s="7" t="s">
        <v>967</v>
      </c>
      <c r="L150" s="7" t="s">
        <v>726</v>
      </c>
      <c r="M150" s="7" t="s">
        <v>26</v>
      </c>
      <c r="N150" s="29" t="s">
        <v>742</v>
      </c>
      <c r="O150" s="29" t="s">
        <v>6</v>
      </c>
      <c r="P150" s="48">
        <v>-3.4075617871918137E-2</v>
      </c>
      <c r="Q150" s="29">
        <v>2023</v>
      </c>
      <c r="R150" s="30" t="s">
        <v>820</v>
      </c>
      <c r="S150" s="29" t="s">
        <v>11</v>
      </c>
      <c r="T150" s="31">
        <v>1.4999999999999999E-2</v>
      </c>
      <c r="U150" s="31">
        <v>0.02</v>
      </c>
      <c r="V150" s="47">
        <v>0.03</v>
      </c>
      <c r="W150" s="47">
        <v>0.03</v>
      </c>
      <c r="X150" s="47"/>
      <c r="Y150" s="29" t="s">
        <v>65</v>
      </c>
      <c r="Z150" s="35">
        <v>0</v>
      </c>
      <c r="AA150" s="61">
        <v>0</v>
      </c>
      <c r="AB150" s="24">
        <f t="shared" si="34"/>
        <v>0</v>
      </c>
      <c r="AC150" s="26">
        <f t="shared" si="53"/>
        <v>0</v>
      </c>
      <c r="AD150" s="93"/>
      <c r="AE150" s="23"/>
      <c r="AF150" s="24">
        <f t="shared" si="35"/>
        <v>0</v>
      </c>
      <c r="AG150" s="26">
        <f t="shared" si="48"/>
        <v>0</v>
      </c>
      <c r="AH150" s="93"/>
      <c r="AI150" s="23"/>
      <c r="AJ150" s="24">
        <f t="shared" si="36"/>
        <v>0</v>
      </c>
      <c r="AK150" s="26">
        <f t="shared" si="49"/>
        <v>0</v>
      </c>
      <c r="AL150" s="93"/>
      <c r="AM150" s="23"/>
      <c r="AN150" s="24">
        <f t="shared" si="37"/>
        <v>0</v>
      </c>
      <c r="AO150" s="26">
        <f t="shared" si="50"/>
        <v>0</v>
      </c>
      <c r="AP150" s="64">
        <v>0.03</v>
      </c>
      <c r="AQ150" s="25" t="str">
        <f t="shared" si="51"/>
        <v/>
      </c>
      <c r="AR150" s="26" t="str">
        <f t="shared" si="52"/>
        <v/>
      </c>
    </row>
    <row r="151" spans="1:44" ht="165" hidden="1" x14ac:dyDescent="0.25">
      <c r="A151" s="27" t="s">
        <v>119</v>
      </c>
      <c r="B151" s="7">
        <v>2024</v>
      </c>
      <c r="C151" s="28" t="s">
        <v>120</v>
      </c>
      <c r="D151" s="28" t="s">
        <v>25</v>
      </c>
      <c r="E151" s="7" t="s">
        <v>128</v>
      </c>
      <c r="F151" s="7" t="s">
        <v>1030</v>
      </c>
      <c r="G151" s="7" t="s">
        <v>843</v>
      </c>
      <c r="H151" s="7" t="s">
        <v>264</v>
      </c>
      <c r="I151" s="7" t="s">
        <v>419</v>
      </c>
      <c r="J151" s="7" t="s">
        <v>576</v>
      </c>
      <c r="K151" s="7" t="s">
        <v>968</v>
      </c>
      <c r="L151" s="7" t="s">
        <v>727</v>
      </c>
      <c r="M151" s="7" t="s">
        <v>26</v>
      </c>
      <c r="N151" s="29" t="s">
        <v>741</v>
      </c>
      <c r="O151" s="29" t="s">
        <v>744</v>
      </c>
      <c r="P151" s="47">
        <v>-0.83</v>
      </c>
      <c r="Q151" s="29">
        <v>2023</v>
      </c>
      <c r="R151" s="30" t="s">
        <v>819</v>
      </c>
      <c r="S151" s="29" t="s">
        <v>11</v>
      </c>
      <c r="T151" s="31">
        <v>0.65</v>
      </c>
      <c r="U151" s="31">
        <v>0.75</v>
      </c>
      <c r="V151" s="47">
        <v>0.9</v>
      </c>
      <c r="W151" s="47">
        <v>0.9</v>
      </c>
      <c r="X151" s="47"/>
      <c r="Y151" s="29" t="s">
        <v>65</v>
      </c>
      <c r="Z151" s="35">
        <v>0.2</v>
      </c>
      <c r="AA151" s="61">
        <v>0.14000000000000001</v>
      </c>
      <c r="AB151" s="24">
        <f t="shared" si="34"/>
        <v>0.70000000000000007</v>
      </c>
      <c r="AC151" s="26" t="str">
        <f t="shared" si="53"/>
        <v>Amarillo</v>
      </c>
      <c r="AD151" s="35">
        <v>0.3</v>
      </c>
      <c r="AE151" s="23"/>
      <c r="AF151" s="24">
        <f t="shared" si="35"/>
        <v>0</v>
      </c>
      <c r="AG151" s="26">
        <f t="shared" si="48"/>
        <v>0</v>
      </c>
      <c r="AH151" s="35">
        <v>0.2</v>
      </c>
      <c r="AI151" s="23"/>
      <c r="AJ151" s="24">
        <f t="shared" si="36"/>
        <v>0</v>
      </c>
      <c r="AK151" s="26">
        <f t="shared" si="49"/>
        <v>0</v>
      </c>
      <c r="AL151" s="35">
        <v>0.2</v>
      </c>
      <c r="AM151" s="23"/>
      <c r="AN151" s="24">
        <f t="shared" si="37"/>
        <v>0</v>
      </c>
      <c r="AO151" s="26">
        <f t="shared" si="50"/>
        <v>0</v>
      </c>
      <c r="AP151" s="23"/>
      <c r="AQ151" s="25">
        <f t="shared" si="51"/>
        <v>0</v>
      </c>
      <c r="AR151" s="26">
        <f t="shared" si="52"/>
        <v>0</v>
      </c>
    </row>
    <row r="152" spans="1:44" ht="214.5" hidden="1" x14ac:dyDescent="0.25">
      <c r="A152" s="27" t="s">
        <v>119</v>
      </c>
      <c r="B152" s="7">
        <v>2024</v>
      </c>
      <c r="C152" s="28" t="s">
        <v>120</v>
      </c>
      <c r="D152" s="28" t="s">
        <v>25</v>
      </c>
      <c r="E152" s="7" t="s">
        <v>128</v>
      </c>
      <c r="F152" s="7" t="s">
        <v>1028</v>
      </c>
      <c r="G152" s="7" t="s">
        <v>831</v>
      </c>
      <c r="H152" s="7" t="s">
        <v>265</v>
      </c>
      <c r="I152" s="7" t="s">
        <v>420</v>
      </c>
      <c r="J152" s="7" t="s">
        <v>577</v>
      </c>
      <c r="K152" s="7" t="s">
        <v>969</v>
      </c>
      <c r="L152" s="7" t="s">
        <v>728</v>
      </c>
      <c r="M152" s="7" t="s">
        <v>26</v>
      </c>
      <c r="N152" s="29" t="s">
        <v>741</v>
      </c>
      <c r="O152" s="29" t="s">
        <v>746</v>
      </c>
      <c r="P152" s="50">
        <v>0</v>
      </c>
      <c r="Q152" s="29">
        <v>2023</v>
      </c>
      <c r="R152" s="30" t="s">
        <v>818</v>
      </c>
      <c r="S152" s="29" t="s">
        <v>11</v>
      </c>
      <c r="T152" s="31">
        <v>0.05</v>
      </c>
      <c r="U152" s="31">
        <v>0.08</v>
      </c>
      <c r="V152" s="47">
        <v>0.1</v>
      </c>
      <c r="W152" s="47">
        <v>0.1</v>
      </c>
      <c r="X152" s="47"/>
      <c r="Y152" s="29" t="s">
        <v>65</v>
      </c>
      <c r="Z152" s="35">
        <v>0</v>
      </c>
      <c r="AA152" s="61">
        <v>0</v>
      </c>
      <c r="AB152" s="24">
        <f t="shared" si="34"/>
        <v>0</v>
      </c>
      <c r="AC152" s="26">
        <f t="shared" si="53"/>
        <v>0</v>
      </c>
      <c r="AD152" s="90">
        <v>0.05</v>
      </c>
      <c r="AE152" s="23"/>
      <c r="AF152" s="24">
        <f t="shared" si="35"/>
        <v>0</v>
      </c>
      <c r="AG152" s="26">
        <f t="shared" si="48"/>
        <v>0</v>
      </c>
      <c r="AH152" s="93"/>
      <c r="AI152" s="23"/>
      <c r="AJ152" s="24">
        <f t="shared" si="36"/>
        <v>0</v>
      </c>
      <c r="AK152" s="26">
        <f t="shared" si="49"/>
        <v>0</v>
      </c>
      <c r="AL152" s="90">
        <v>0.05</v>
      </c>
      <c r="AM152" s="23"/>
      <c r="AN152" s="24">
        <f t="shared" si="37"/>
        <v>0</v>
      </c>
      <c r="AO152" s="26">
        <f t="shared" si="50"/>
        <v>0</v>
      </c>
      <c r="AP152" s="23"/>
      <c r="AQ152" s="25">
        <f t="shared" si="51"/>
        <v>0</v>
      </c>
      <c r="AR152" s="26">
        <f t="shared" si="52"/>
        <v>0</v>
      </c>
    </row>
    <row r="153" spans="1:44" ht="214.5" hidden="1" x14ac:dyDescent="0.25">
      <c r="A153" s="27" t="s">
        <v>119</v>
      </c>
      <c r="B153" s="7">
        <v>2024</v>
      </c>
      <c r="C153" s="28" t="s">
        <v>120</v>
      </c>
      <c r="D153" s="28" t="s">
        <v>25</v>
      </c>
      <c r="E153" s="7" t="s">
        <v>128</v>
      </c>
      <c r="F153" s="7" t="s">
        <v>1031</v>
      </c>
      <c r="G153" s="7" t="s">
        <v>843</v>
      </c>
      <c r="H153" s="7" t="s">
        <v>266</v>
      </c>
      <c r="I153" s="7" t="s">
        <v>421</v>
      </c>
      <c r="J153" s="7" t="s">
        <v>578</v>
      </c>
      <c r="K153" s="7" t="s">
        <v>970</v>
      </c>
      <c r="L153" s="7" t="s">
        <v>729</v>
      </c>
      <c r="M153" s="7" t="s">
        <v>738</v>
      </c>
      <c r="N153" s="29" t="s">
        <v>741</v>
      </c>
      <c r="O153" s="29" t="s">
        <v>744</v>
      </c>
      <c r="P153" s="51">
        <f>8/10</f>
        <v>0.8</v>
      </c>
      <c r="Q153" s="29">
        <v>2023</v>
      </c>
      <c r="R153" s="30" t="s">
        <v>819</v>
      </c>
      <c r="S153" s="29" t="s">
        <v>11</v>
      </c>
      <c r="T153" s="31">
        <v>0.65</v>
      </c>
      <c r="U153" s="31">
        <v>0.8</v>
      </c>
      <c r="V153" s="47">
        <v>1</v>
      </c>
      <c r="W153" s="47">
        <v>1</v>
      </c>
      <c r="X153" s="47"/>
      <c r="Y153" s="29" t="s">
        <v>65</v>
      </c>
      <c r="Z153" s="35">
        <v>0.25</v>
      </c>
      <c r="AA153" s="61">
        <v>0.2</v>
      </c>
      <c r="AB153" s="24">
        <f t="shared" si="34"/>
        <v>0.8</v>
      </c>
      <c r="AC153" s="26" t="str">
        <f t="shared" si="53"/>
        <v>Amarillo</v>
      </c>
      <c r="AD153" s="35">
        <v>0.25</v>
      </c>
      <c r="AE153" s="23"/>
      <c r="AF153" s="24">
        <f t="shared" si="35"/>
        <v>0</v>
      </c>
      <c r="AG153" s="26">
        <f t="shared" si="48"/>
        <v>0</v>
      </c>
      <c r="AH153" s="35">
        <v>0.25</v>
      </c>
      <c r="AI153" s="23"/>
      <c r="AJ153" s="24">
        <f t="shared" si="36"/>
        <v>0</v>
      </c>
      <c r="AK153" s="26">
        <f t="shared" si="49"/>
        <v>0</v>
      </c>
      <c r="AL153" s="35">
        <v>0.25</v>
      </c>
      <c r="AM153" s="23"/>
      <c r="AN153" s="24">
        <f t="shared" si="37"/>
        <v>0</v>
      </c>
      <c r="AO153" s="26">
        <f t="shared" si="50"/>
        <v>0</v>
      </c>
      <c r="AP153" s="23"/>
      <c r="AQ153" s="25">
        <f t="shared" si="51"/>
        <v>0</v>
      </c>
      <c r="AR153" s="26">
        <f t="shared" si="52"/>
        <v>0</v>
      </c>
    </row>
    <row r="154" spans="1:44" ht="181.5" hidden="1" x14ac:dyDescent="0.25">
      <c r="A154" s="27" t="s">
        <v>119</v>
      </c>
      <c r="B154" s="7">
        <v>2024</v>
      </c>
      <c r="C154" s="28" t="s">
        <v>120</v>
      </c>
      <c r="D154" s="28" t="s">
        <v>25</v>
      </c>
      <c r="E154" s="7" t="s">
        <v>128</v>
      </c>
      <c r="F154" s="7" t="s">
        <v>1031</v>
      </c>
      <c r="G154" s="7" t="s">
        <v>831</v>
      </c>
      <c r="H154" s="7" t="s">
        <v>267</v>
      </c>
      <c r="I154" s="7" t="s">
        <v>422</v>
      </c>
      <c r="J154" s="7" t="s">
        <v>579</v>
      </c>
      <c r="K154" s="7" t="s">
        <v>971</v>
      </c>
      <c r="L154" s="7" t="s">
        <v>730</v>
      </c>
      <c r="M154" s="7" t="s">
        <v>738</v>
      </c>
      <c r="N154" s="29" t="s">
        <v>741</v>
      </c>
      <c r="O154" s="29" t="s">
        <v>744</v>
      </c>
      <c r="P154" s="51">
        <f>3/4</f>
        <v>0.75</v>
      </c>
      <c r="Q154" s="29">
        <v>2023</v>
      </c>
      <c r="R154" s="30" t="s">
        <v>819</v>
      </c>
      <c r="S154" s="29" t="s">
        <v>11</v>
      </c>
      <c r="T154" s="31">
        <v>0.65</v>
      </c>
      <c r="U154" s="31">
        <v>0.8</v>
      </c>
      <c r="V154" s="47">
        <v>1</v>
      </c>
      <c r="W154" s="47">
        <v>1</v>
      </c>
      <c r="X154" s="47"/>
      <c r="Y154" s="29" t="s">
        <v>65</v>
      </c>
      <c r="Z154" s="35">
        <v>0.25</v>
      </c>
      <c r="AA154" s="61">
        <v>0.25</v>
      </c>
      <c r="AB154" s="24">
        <f t="shared" si="34"/>
        <v>1</v>
      </c>
      <c r="AC154" s="26" t="str">
        <f t="shared" si="53"/>
        <v>Verde</v>
      </c>
      <c r="AD154" s="35">
        <v>0.25</v>
      </c>
      <c r="AE154" s="23"/>
      <c r="AF154" s="24">
        <f t="shared" si="35"/>
        <v>0</v>
      </c>
      <c r="AG154" s="26">
        <f t="shared" si="48"/>
        <v>0</v>
      </c>
      <c r="AH154" s="35">
        <v>0.25</v>
      </c>
      <c r="AI154" s="23"/>
      <c r="AJ154" s="24">
        <f t="shared" si="36"/>
        <v>0</v>
      </c>
      <c r="AK154" s="26">
        <f t="shared" si="49"/>
        <v>0</v>
      </c>
      <c r="AL154" s="35">
        <v>0.25</v>
      </c>
      <c r="AM154" s="23"/>
      <c r="AN154" s="24">
        <f t="shared" si="37"/>
        <v>0</v>
      </c>
      <c r="AO154" s="26">
        <f t="shared" si="50"/>
        <v>0</v>
      </c>
      <c r="AP154" s="23"/>
      <c r="AQ154" s="25">
        <f t="shared" si="51"/>
        <v>0</v>
      </c>
      <c r="AR154" s="26">
        <f t="shared" si="52"/>
        <v>0</v>
      </c>
    </row>
    <row r="155" spans="1:44" ht="165" x14ac:dyDescent="0.25">
      <c r="A155" s="27" t="s">
        <v>119</v>
      </c>
      <c r="B155" s="7">
        <v>2024</v>
      </c>
      <c r="C155" s="28" t="s">
        <v>120</v>
      </c>
      <c r="D155" s="28" t="s">
        <v>25</v>
      </c>
      <c r="E155" s="7" t="s">
        <v>128</v>
      </c>
      <c r="F155" s="7" t="s">
        <v>1032</v>
      </c>
      <c r="G155" s="7" t="s">
        <v>843</v>
      </c>
      <c r="H155" s="7" t="s">
        <v>268</v>
      </c>
      <c r="I155" s="7" t="s">
        <v>423</v>
      </c>
      <c r="J155" s="7" t="s">
        <v>580</v>
      </c>
      <c r="K155" s="7" t="s">
        <v>972</v>
      </c>
      <c r="L155" s="7" t="s">
        <v>731</v>
      </c>
      <c r="M155" s="7" t="s">
        <v>26</v>
      </c>
      <c r="N155" s="29" t="s">
        <v>35</v>
      </c>
      <c r="O155" s="29" t="s">
        <v>6</v>
      </c>
      <c r="P155" s="50">
        <f>110755/126781</f>
        <v>0.87359304627665024</v>
      </c>
      <c r="Q155" s="29">
        <v>2023</v>
      </c>
      <c r="R155" s="30" t="s">
        <v>821</v>
      </c>
      <c r="S155" s="29" t="s">
        <v>11</v>
      </c>
      <c r="T155" s="45">
        <v>0.85</v>
      </c>
      <c r="U155" s="45">
        <v>0.87</v>
      </c>
      <c r="V155" s="50">
        <v>0.9</v>
      </c>
      <c r="W155" s="50">
        <v>0.9</v>
      </c>
      <c r="X155" s="50"/>
      <c r="Y155" s="29" t="s">
        <v>835</v>
      </c>
      <c r="Z155" s="35">
        <v>0</v>
      </c>
      <c r="AA155" s="61">
        <v>0</v>
      </c>
      <c r="AB155" s="24">
        <f t="shared" si="34"/>
        <v>0</v>
      </c>
      <c r="AC155" s="26">
        <f t="shared" si="53"/>
        <v>0</v>
      </c>
      <c r="AD155" s="93"/>
      <c r="AE155" s="23"/>
      <c r="AF155" s="24">
        <f t="shared" si="35"/>
        <v>0</v>
      </c>
      <c r="AG155" s="26">
        <f t="shared" si="48"/>
        <v>0</v>
      </c>
      <c r="AH155" s="93"/>
      <c r="AI155" s="23"/>
      <c r="AJ155" s="24">
        <f t="shared" si="36"/>
        <v>0</v>
      </c>
      <c r="AK155" s="26">
        <f t="shared" si="49"/>
        <v>0</v>
      </c>
      <c r="AL155" s="93"/>
      <c r="AM155" s="23"/>
      <c r="AN155" s="24">
        <f t="shared" si="37"/>
        <v>0</v>
      </c>
      <c r="AO155" s="26">
        <f t="shared" si="50"/>
        <v>0</v>
      </c>
      <c r="AP155" s="64">
        <v>0.9</v>
      </c>
      <c r="AQ155" s="25" t="str">
        <f t="shared" si="51"/>
        <v/>
      </c>
      <c r="AR155" s="26" t="str">
        <f t="shared" si="52"/>
        <v/>
      </c>
    </row>
    <row r="156" spans="1:44" ht="115.5" hidden="1" x14ac:dyDescent="0.25">
      <c r="A156" s="27" t="s">
        <v>119</v>
      </c>
      <c r="B156" s="7">
        <v>2024</v>
      </c>
      <c r="C156" s="28" t="s">
        <v>120</v>
      </c>
      <c r="D156" s="28" t="s">
        <v>25</v>
      </c>
      <c r="E156" s="7" t="s">
        <v>128</v>
      </c>
      <c r="F156" s="7" t="s">
        <v>1032</v>
      </c>
      <c r="G156" s="7" t="s">
        <v>831</v>
      </c>
      <c r="H156" s="7" t="s">
        <v>269</v>
      </c>
      <c r="I156" s="7" t="s">
        <v>424</v>
      </c>
      <c r="J156" s="7" t="s">
        <v>581</v>
      </c>
      <c r="K156" s="7" t="s">
        <v>973</v>
      </c>
      <c r="L156" s="7" t="s">
        <v>732</v>
      </c>
      <c r="M156" s="7" t="s">
        <v>738</v>
      </c>
      <c r="N156" s="29" t="s">
        <v>35</v>
      </c>
      <c r="O156" s="29" t="s">
        <v>744</v>
      </c>
      <c r="P156" s="47">
        <v>1</v>
      </c>
      <c r="Q156" s="29">
        <v>2023</v>
      </c>
      <c r="R156" s="30" t="s">
        <v>819</v>
      </c>
      <c r="S156" s="29" t="s">
        <v>11</v>
      </c>
      <c r="T156" s="31">
        <v>0.65</v>
      </c>
      <c r="U156" s="31">
        <v>0.8</v>
      </c>
      <c r="V156" s="47">
        <v>1</v>
      </c>
      <c r="W156" s="47">
        <v>1</v>
      </c>
      <c r="X156" s="47"/>
      <c r="Y156" s="29" t="s">
        <v>65</v>
      </c>
      <c r="Z156" s="35">
        <v>0.22</v>
      </c>
      <c r="AA156" s="61">
        <v>0.22</v>
      </c>
      <c r="AB156" s="24">
        <f t="shared" si="34"/>
        <v>1</v>
      </c>
      <c r="AC156" s="26" t="str">
        <f t="shared" si="53"/>
        <v>Verde</v>
      </c>
      <c r="AD156" s="35">
        <v>0.15</v>
      </c>
      <c r="AE156" s="23"/>
      <c r="AF156" s="24">
        <f t="shared" si="35"/>
        <v>0</v>
      </c>
      <c r="AG156" s="26">
        <f t="shared" si="48"/>
        <v>0</v>
      </c>
      <c r="AH156" s="35">
        <v>0.32</v>
      </c>
      <c r="AI156" s="23"/>
      <c r="AJ156" s="24">
        <f t="shared" si="36"/>
        <v>0</v>
      </c>
      <c r="AK156" s="26">
        <f t="shared" si="49"/>
        <v>0</v>
      </c>
      <c r="AL156" s="35">
        <v>0.31</v>
      </c>
      <c r="AM156" s="23"/>
      <c r="AN156" s="24">
        <f t="shared" si="37"/>
        <v>0</v>
      </c>
      <c r="AO156" s="26">
        <f t="shared" si="50"/>
        <v>0</v>
      </c>
      <c r="AP156" s="23"/>
      <c r="AQ156" s="25">
        <f t="shared" si="51"/>
        <v>0</v>
      </c>
      <c r="AR156" s="26">
        <f t="shared" si="52"/>
        <v>0</v>
      </c>
    </row>
    <row r="157" spans="1:44" ht="82.5" x14ac:dyDescent="0.25">
      <c r="A157" s="27" t="s">
        <v>119</v>
      </c>
      <c r="B157" s="7">
        <v>2024</v>
      </c>
      <c r="C157" s="28" t="s">
        <v>120</v>
      </c>
      <c r="D157" s="28" t="s">
        <v>25</v>
      </c>
      <c r="E157" s="7" t="s">
        <v>128</v>
      </c>
      <c r="F157" s="7" t="s">
        <v>1033</v>
      </c>
      <c r="G157" s="7" t="s">
        <v>843</v>
      </c>
      <c r="H157" s="7" t="s">
        <v>270</v>
      </c>
      <c r="I157" s="7" t="s">
        <v>425</v>
      </c>
      <c r="J157" s="7" t="s">
        <v>582</v>
      </c>
      <c r="K157" s="7" t="s">
        <v>988</v>
      </c>
      <c r="L157" s="7" t="s">
        <v>733</v>
      </c>
      <c r="M157" s="7" t="s">
        <v>738</v>
      </c>
      <c r="N157" s="29" t="s">
        <v>741</v>
      </c>
      <c r="O157" s="29" t="s">
        <v>6</v>
      </c>
      <c r="P157" s="50">
        <v>0</v>
      </c>
      <c r="Q157" s="29">
        <v>2023</v>
      </c>
      <c r="R157" s="30" t="s">
        <v>822</v>
      </c>
      <c r="S157" s="29" t="s">
        <v>11</v>
      </c>
      <c r="T157" s="31">
        <v>0</v>
      </c>
      <c r="U157" s="31">
        <v>0</v>
      </c>
      <c r="V157" s="50">
        <v>1</v>
      </c>
      <c r="W157" s="50">
        <v>1</v>
      </c>
      <c r="X157" s="50"/>
      <c r="Y157" s="29" t="s">
        <v>836</v>
      </c>
      <c r="Z157" s="35">
        <v>0</v>
      </c>
      <c r="AA157" s="61">
        <v>0</v>
      </c>
      <c r="AB157" s="24">
        <f t="shared" si="34"/>
        <v>0</v>
      </c>
      <c r="AC157" s="26">
        <f t="shared" si="53"/>
        <v>0</v>
      </c>
      <c r="AD157" s="93"/>
      <c r="AE157" s="23"/>
      <c r="AF157" s="24">
        <f t="shared" si="35"/>
        <v>0</v>
      </c>
      <c r="AG157" s="26">
        <f t="shared" si="48"/>
        <v>0</v>
      </c>
      <c r="AH157" s="93"/>
      <c r="AI157" s="23"/>
      <c r="AJ157" s="24">
        <f t="shared" si="36"/>
        <v>0</v>
      </c>
      <c r="AK157" s="26">
        <f t="shared" si="49"/>
        <v>0</v>
      </c>
      <c r="AL157" s="93"/>
      <c r="AM157" s="23"/>
      <c r="AN157" s="24">
        <f t="shared" si="37"/>
        <v>0</v>
      </c>
      <c r="AO157" s="26">
        <f t="shared" si="50"/>
        <v>0</v>
      </c>
      <c r="AP157" s="64">
        <v>1</v>
      </c>
      <c r="AQ157" s="25" t="str">
        <f t="shared" si="51"/>
        <v/>
      </c>
      <c r="AR157" s="26" t="str">
        <f t="shared" si="52"/>
        <v/>
      </c>
    </row>
    <row r="158" spans="1:44" ht="99" hidden="1" x14ac:dyDescent="0.25">
      <c r="A158" s="27" t="s">
        <v>119</v>
      </c>
      <c r="B158" s="7">
        <v>2024</v>
      </c>
      <c r="C158" s="28" t="s">
        <v>120</v>
      </c>
      <c r="D158" s="28" t="s">
        <v>25</v>
      </c>
      <c r="E158" s="7" t="s">
        <v>128</v>
      </c>
      <c r="F158" s="7" t="s">
        <v>1033</v>
      </c>
      <c r="G158" s="7" t="s">
        <v>831</v>
      </c>
      <c r="H158" s="7" t="s">
        <v>271</v>
      </c>
      <c r="I158" s="7" t="s">
        <v>426</v>
      </c>
      <c r="J158" s="7" t="s">
        <v>583</v>
      </c>
      <c r="K158" s="7" t="s">
        <v>974</v>
      </c>
      <c r="L158" s="7" t="s">
        <v>734</v>
      </c>
      <c r="M158" s="7" t="s">
        <v>738</v>
      </c>
      <c r="N158" s="29" t="s">
        <v>741</v>
      </c>
      <c r="O158" s="29" t="s">
        <v>744</v>
      </c>
      <c r="P158" s="50">
        <v>0</v>
      </c>
      <c r="Q158" s="29">
        <v>2023</v>
      </c>
      <c r="R158" s="30" t="s">
        <v>819</v>
      </c>
      <c r="S158" s="29" t="s">
        <v>11</v>
      </c>
      <c r="T158" s="31">
        <v>0.65</v>
      </c>
      <c r="U158" s="31">
        <v>0.8</v>
      </c>
      <c r="V158" s="47">
        <v>1</v>
      </c>
      <c r="W158" s="47">
        <v>1</v>
      </c>
      <c r="X158" s="47"/>
      <c r="Y158" s="29" t="s">
        <v>65</v>
      </c>
      <c r="Z158" s="35">
        <v>0.3</v>
      </c>
      <c r="AA158" s="61">
        <v>0.28000000000000003</v>
      </c>
      <c r="AB158" s="24">
        <f t="shared" si="34"/>
        <v>0.93333333333333346</v>
      </c>
      <c r="AC158" s="26" t="str">
        <f t="shared" si="53"/>
        <v>Verde</v>
      </c>
      <c r="AD158" s="35">
        <v>0.2</v>
      </c>
      <c r="AE158" s="23"/>
      <c r="AF158" s="24">
        <f t="shared" si="35"/>
        <v>0</v>
      </c>
      <c r="AG158" s="26">
        <f t="shared" si="48"/>
        <v>0</v>
      </c>
      <c r="AH158" s="35">
        <v>0.3</v>
      </c>
      <c r="AI158" s="23"/>
      <c r="AJ158" s="24">
        <f t="shared" si="36"/>
        <v>0</v>
      </c>
      <c r="AK158" s="26">
        <f t="shared" si="49"/>
        <v>0</v>
      </c>
      <c r="AL158" s="35">
        <v>0.2</v>
      </c>
      <c r="AM158" s="23"/>
      <c r="AN158" s="24">
        <f t="shared" si="37"/>
        <v>0</v>
      </c>
      <c r="AO158" s="26">
        <f t="shared" si="50"/>
        <v>0</v>
      </c>
      <c r="AP158" s="23"/>
      <c r="AQ158" s="25">
        <f t="shared" si="51"/>
        <v>0</v>
      </c>
      <c r="AR158" s="26">
        <f t="shared" si="52"/>
        <v>0</v>
      </c>
    </row>
    <row r="159" spans="1:44" ht="132" hidden="1" x14ac:dyDescent="0.25">
      <c r="A159" s="27" t="s">
        <v>119</v>
      </c>
      <c r="B159" s="7">
        <v>2024</v>
      </c>
      <c r="C159" s="28" t="s">
        <v>120</v>
      </c>
      <c r="D159" s="28" t="s">
        <v>25</v>
      </c>
      <c r="E159" s="7" t="s">
        <v>128</v>
      </c>
      <c r="F159" s="7" t="s">
        <v>1034</v>
      </c>
      <c r="G159" s="7" t="s">
        <v>843</v>
      </c>
      <c r="H159" s="7" t="s">
        <v>272</v>
      </c>
      <c r="I159" s="7" t="s">
        <v>427</v>
      </c>
      <c r="J159" s="7" t="s">
        <v>584</v>
      </c>
      <c r="K159" s="7" t="s">
        <v>975</v>
      </c>
      <c r="L159" s="7" t="s">
        <v>735</v>
      </c>
      <c r="M159" s="7" t="s">
        <v>26</v>
      </c>
      <c r="N159" s="29" t="s">
        <v>35</v>
      </c>
      <c r="O159" s="29" t="s">
        <v>744</v>
      </c>
      <c r="P159" s="47">
        <v>-0.12</v>
      </c>
      <c r="Q159" s="29">
        <v>2023</v>
      </c>
      <c r="R159" s="30" t="s">
        <v>819</v>
      </c>
      <c r="S159" s="29" t="s">
        <v>61</v>
      </c>
      <c r="T159" s="31">
        <v>-0.02</v>
      </c>
      <c r="U159" s="31">
        <v>-0.03</v>
      </c>
      <c r="V159" s="47">
        <v>-0.05</v>
      </c>
      <c r="W159" s="47">
        <v>-0.05</v>
      </c>
      <c r="X159" s="47"/>
      <c r="Y159" s="29" t="s">
        <v>65</v>
      </c>
      <c r="Z159" s="35">
        <v>-0.02</v>
      </c>
      <c r="AA159" s="61">
        <v>-0.01</v>
      </c>
      <c r="AB159" s="24">
        <f t="shared" si="34"/>
        <v>0.5</v>
      </c>
      <c r="AC159" s="26">
        <f t="shared" si="53"/>
        <v>0</v>
      </c>
      <c r="AD159" s="35">
        <v>-0.01</v>
      </c>
      <c r="AE159" s="23"/>
      <c r="AF159" s="24">
        <f t="shared" si="35"/>
        <v>0</v>
      </c>
      <c r="AG159" s="26">
        <f t="shared" si="48"/>
        <v>0</v>
      </c>
      <c r="AH159" s="35">
        <v>-0.01</v>
      </c>
      <c r="AI159" s="23"/>
      <c r="AJ159" s="24">
        <f t="shared" si="36"/>
        <v>0</v>
      </c>
      <c r="AK159" s="26">
        <f t="shared" si="49"/>
        <v>0</v>
      </c>
      <c r="AL159" s="35">
        <v>-0.01</v>
      </c>
      <c r="AM159" s="23"/>
      <c r="AN159" s="24">
        <f t="shared" si="37"/>
        <v>0</v>
      </c>
      <c r="AO159" s="26">
        <f t="shared" si="50"/>
        <v>0</v>
      </c>
      <c r="AP159" s="23"/>
      <c r="AQ159" s="25">
        <f t="shared" si="51"/>
        <v>0</v>
      </c>
      <c r="AR159" s="26">
        <f t="shared" si="52"/>
        <v>0</v>
      </c>
    </row>
    <row r="160" spans="1:44" ht="99" hidden="1" x14ac:dyDescent="0.25">
      <c r="A160" s="27" t="s">
        <v>119</v>
      </c>
      <c r="B160" s="7">
        <v>2024</v>
      </c>
      <c r="C160" s="28" t="s">
        <v>120</v>
      </c>
      <c r="D160" s="28" t="s">
        <v>25</v>
      </c>
      <c r="E160" s="7" t="s">
        <v>128</v>
      </c>
      <c r="F160" s="7" t="s">
        <v>1034</v>
      </c>
      <c r="G160" s="7" t="s">
        <v>831</v>
      </c>
      <c r="H160" s="7" t="s">
        <v>273</v>
      </c>
      <c r="I160" s="7" t="s">
        <v>428</v>
      </c>
      <c r="J160" s="7" t="s">
        <v>585</v>
      </c>
      <c r="K160" s="7" t="s">
        <v>976</v>
      </c>
      <c r="L160" s="7" t="s">
        <v>736</v>
      </c>
      <c r="M160" s="7" t="s">
        <v>738</v>
      </c>
      <c r="N160" s="29" t="s">
        <v>741</v>
      </c>
      <c r="O160" s="29" t="s">
        <v>744</v>
      </c>
      <c r="P160" s="50">
        <v>0</v>
      </c>
      <c r="Q160" s="29">
        <v>2023</v>
      </c>
      <c r="R160" s="30" t="s">
        <v>819</v>
      </c>
      <c r="S160" s="29" t="s">
        <v>11</v>
      </c>
      <c r="T160" s="31">
        <v>0.65</v>
      </c>
      <c r="U160" s="31">
        <v>0.8</v>
      </c>
      <c r="V160" s="47">
        <v>1</v>
      </c>
      <c r="W160" s="47">
        <v>1</v>
      </c>
      <c r="X160" s="47"/>
      <c r="Y160" s="29" t="s">
        <v>65</v>
      </c>
      <c r="Z160" s="35">
        <v>0.25</v>
      </c>
      <c r="AA160" s="61">
        <v>0.25</v>
      </c>
      <c r="AB160" s="24">
        <f t="shared" si="34"/>
        <v>1</v>
      </c>
      <c r="AC160" s="26" t="str">
        <f t="shared" si="53"/>
        <v>Verde</v>
      </c>
      <c r="AD160" s="35">
        <v>0.25</v>
      </c>
      <c r="AE160" s="23"/>
      <c r="AF160" s="24">
        <f t="shared" si="35"/>
        <v>0</v>
      </c>
      <c r="AG160" s="26">
        <f t="shared" si="48"/>
        <v>0</v>
      </c>
      <c r="AH160" s="35">
        <v>0.25</v>
      </c>
      <c r="AI160" s="23"/>
      <c r="AJ160" s="24">
        <f t="shared" si="36"/>
        <v>0</v>
      </c>
      <c r="AK160" s="26">
        <f t="shared" si="49"/>
        <v>0</v>
      </c>
      <c r="AL160" s="35">
        <v>0.25</v>
      </c>
      <c r="AM160" s="23"/>
      <c r="AN160" s="24">
        <f t="shared" si="37"/>
        <v>0</v>
      </c>
      <c r="AO160" s="26">
        <f t="shared" si="50"/>
        <v>0</v>
      </c>
      <c r="AP160" s="23"/>
      <c r="AQ160" s="25">
        <f t="shared" si="51"/>
        <v>0</v>
      </c>
      <c r="AR160" s="26">
        <f t="shared" si="52"/>
        <v>0</v>
      </c>
    </row>
    <row r="161" spans="1:44" ht="115.5" hidden="1" x14ac:dyDescent="0.25">
      <c r="A161" s="27" t="s">
        <v>119</v>
      </c>
      <c r="B161" s="7">
        <v>2024</v>
      </c>
      <c r="C161" s="28" t="s">
        <v>120</v>
      </c>
      <c r="D161" s="28" t="s">
        <v>25</v>
      </c>
      <c r="E161" s="7" t="s">
        <v>128</v>
      </c>
      <c r="F161" s="7" t="s">
        <v>1034</v>
      </c>
      <c r="G161" s="7" t="s">
        <v>831</v>
      </c>
      <c r="H161" s="7" t="s">
        <v>274</v>
      </c>
      <c r="I161" s="7" t="s">
        <v>429</v>
      </c>
      <c r="J161" s="7" t="s">
        <v>586</v>
      </c>
      <c r="K161" s="7" t="s">
        <v>977</v>
      </c>
      <c r="L161" s="7" t="s">
        <v>737</v>
      </c>
      <c r="M161" s="7" t="s">
        <v>738</v>
      </c>
      <c r="N161" s="29" t="s">
        <v>741</v>
      </c>
      <c r="O161" s="29" t="s">
        <v>744</v>
      </c>
      <c r="P161" s="50">
        <v>0</v>
      </c>
      <c r="Q161" s="29">
        <v>2023</v>
      </c>
      <c r="R161" s="30" t="s">
        <v>819</v>
      </c>
      <c r="S161" s="29" t="s">
        <v>11</v>
      </c>
      <c r="T161" s="31">
        <v>0.65</v>
      </c>
      <c r="U161" s="73">
        <v>0.8</v>
      </c>
      <c r="V161" s="74">
        <v>1</v>
      </c>
      <c r="W161" s="74">
        <v>1</v>
      </c>
      <c r="X161" s="47"/>
      <c r="Y161" s="29" t="s">
        <v>65</v>
      </c>
      <c r="Z161" s="35">
        <v>0.3</v>
      </c>
      <c r="AA161" s="61">
        <v>0.2</v>
      </c>
      <c r="AB161" s="24">
        <f t="shared" si="34"/>
        <v>0.66666666666666674</v>
      </c>
      <c r="AC161" s="26" t="str">
        <f t="shared" si="53"/>
        <v>Amarillo</v>
      </c>
      <c r="AD161" s="35">
        <v>0.2</v>
      </c>
      <c r="AE161" s="23"/>
      <c r="AF161" s="24">
        <f t="shared" si="35"/>
        <v>0</v>
      </c>
      <c r="AG161" s="26">
        <f t="shared" si="48"/>
        <v>0</v>
      </c>
      <c r="AH161" s="35">
        <v>0.3</v>
      </c>
      <c r="AI161" s="23"/>
      <c r="AJ161" s="24">
        <f t="shared" si="36"/>
        <v>0</v>
      </c>
      <c r="AK161" s="26">
        <f t="shared" si="49"/>
        <v>0</v>
      </c>
      <c r="AL161" s="35">
        <v>0.2</v>
      </c>
      <c r="AM161" s="23"/>
      <c r="AN161" s="24">
        <f t="shared" si="37"/>
        <v>0</v>
      </c>
      <c r="AO161" s="26">
        <f t="shared" si="50"/>
        <v>0</v>
      </c>
      <c r="AP161" s="23"/>
      <c r="AQ161" s="25">
        <f t="shared" si="51"/>
        <v>0</v>
      </c>
      <c r="AR161" s="26">
        <f t="shared" si="52"/>
        <v>0</v>
      </c>
    </row>
    <row r="162" spans="1:44" ht="16.5" x14ac:dyDescent="0.3">
      <c r="X162" s="60"/>
    </row>
    <row r="163" spans="1:44" ht="16.5" x14ac:dyDescent="0.3">
      <c r="X163" s="60"/>
    </row>
    <row r="164" spans="1:44" ht="16.5" x14ac:dyDescent="0.3">
      <c r="X164" s="60"/>
    </row>
    <row r="165" spans="1:44" ht="16.5" x14ac:dyDescent="0.3">
      <c r="X165" s="60"/>
    </row>
    <row r="166" spans="1:44" ht="16.5" x14ac:dyDescent="0.3">
      <c r="X166" s="60"/>
    </row>
    <row r="167" spans="1:44" ht="16.5" x14ac:dyDescent="0.3">
      <c r="X167" s="60"/>
    </row>
    <row r="168" spans="1:44" ht="16.5" x14ac:dyDescent="0.3">
      <c r="X168" s="60"/>
    </row>
    <row r="169" spans="1:44" ht="16.5" x14ac:dyDescent="0.3">
      <c r="X169" s="60"/>
    </row>
    <row r="170" spans="1:44" ht="16.5" x14ac:dyDescent="0.3">
      <c r="X170" s="60"/>
    </row>
    <row r="171" spans="1:44" ht="16.5" x14ac:dyDescent="0.3">
      <c r="X171" s="60"/>
    </row>
    <row r="172" spans="1:44" ht="16.5" x14ac:dyDescent="0.3">
      <c r="X172" s="60"/>
    </row>
    <row r="173" spans="1:44" ht="16.5" x14ac:dyDescent="0.3">
      <c r="X173" s="60"/>
    </row>
    <row r="174" spans="1:44" ht="16.5" x14ac:dyDescent="0.3">
      <c r="X174" s="60"/>
    </row>
    <row r="175" spans="1:44" ht="16.5" x14ac:dyDescent="0.3">
      <c r="X175" s="60"/>
    </row>
    <row r="176" spans="1:44" ht="16.5" x14ac:dyDescent="0.3">
      <c r="X176" s="60"/>
    </row>
    <row r="177" spans="24:24" ht="16.5" x14ac:dyDescent="0.3">
      <c r="X177" s="60"/>
    </row>
    <row r="178" spans="24:24" ht="16.5" x14ac:dyDescent="0.3">
      <c r="X178" s="60"/>
    </row>
    <row r="179" spans="24:24" ht="16.5" x14ac:dyDescent="0.3">
      <c r="X179" s="60"/>
    </row>
    <row r="180" spans="24:24" ht="16.5" x14ac:dyDescent="0.3">
      <c r="X180" s="60"/>
    </row>
    <row r="181" spans="24:24" ht="16.5" x14ac:dyDescent="0.3">
      <c r="X181" s="60"/>
    </row>
    <row r="182" spans="24:24" ht="16.5" x14ac:dyDescent="0.3">
      <c r="X182" s="60"/>
    </row>
    <row r="183" spans="24:24" ht="16.5" x14ac:dyDescent="0.3">
      <c r="X183" s="60"/>
    </row>
    <row r="184" spans="24:24" ht="16.5" x14ac:dyDescent="0.3">
      <c r="X184" s="60"/>
    </row>
    <row r="185" spans="24:24" ht="16.5" x14ac:dyDescent="0.3">
      <c r="X185" s="60"/>
    </row>
    <row r="186" spans="24:24" ht="16.5" x14ac:dyDescent="0.3">
      <c r="X186" s="60"/>
    </row>
    <row r="187" spans="24:24" ht="16.5" x14ac:dyDescent="0.3">
      <c r="X187" s="60"/>
    </row>
    <row r="188" spans="24:24" ht="16.5" x14ac:dyDescent="0.3">
      <c r="X188" s="60"/>
    </row>
    <row r="189" spans="24:24" ht="16.5" x14ac:dyDescent="0.3">
      <c r="X189" s="60"/>
    </row>
    <row r="190" spans="24:24" ht="16.5" x14ac:dyDescent="0.3">
      <c r="X190" s="60"/>
    </row>
    <row r="191" spans="24:24" ht="16.5" x14ac:dyDescent="0.3">
      <c r="X191" s="60"/>
    </row>
    <row r="192" spans="24:24" ht="16.5" x14ac:dyDescent="0.3">
      <c r="X192" s="60"/>
    </row>
    <row r="193" spans="24:24" ht="16.5" x14ac:dyDescent="0.3">
      <c r="X193" s="60"/>
    </row>
    <row r="194" spans="24:24" ht="16.5" x14ac:dyDescent="0.3">
      <c r="X194" s="60"/>
    </row>
    <row r="195" spans="24:24" ht="16.5" x14ac:dyDescent="0.3">
      <c r="X195" s="60"/>
    </row>
    <row r="196" spans="24:24" ht="16.5" x14ac:dyDescent="0.3">
      <c r="X196" s="60"/>
    </row>
    <row r="197" spans="24:24" ht="16.5" x14ac:dyDescent="0.3">
      <c r="X197" s="60"/>
    </row>
    <row r="198" spans="24:24" ht="16.5" x14ac:dyDescent="0.3">
      <c r="X198" s="60"/>
    </row>
    <row r="199" spans="24:24" ht="16.5" x14ac:dyDescent="0.3">
      <c r="X199" s="60"/>
    </row>
    <row r="200" spans="24:24" ht="16.5" x14ac:dyDescent="0.3">
      <c r="X200" s="60"/>
    </row>
    <row r="201" spans="24:24" ht="16.5" x14ac:dyDescent="0.3">
      <c r="X201" s="60"/>
    </row>
    <row r="202" spans="24:24" ht="16.5" x14ac:dyDescent="0.3">
      <c r="X202" s="60"/>
    </row>
    <row r="203" spans="24:24" ht="16.5" x14ac:dyDescent="0.3">
      <c r="X203" s="60"/>
    </row>
    <row r="204" spans="24:24" ht="16.5" x14ac:dyDescent="0.3">
      <c r="X204" s="60"/>
    </row>
    <row r="205" spans="24:24" ht="16.5" x14ac:dyDescent="0.3">
      <c r="X205" s="60"/>
    </row>
    <row r="206" spans="24:24" ht="16.5" x14ac:dyDescent="0.3">
      <c r="X206" s="60"/>
    </row>
    <row r="207" spans="24:24" ht="16.5" x14ac:dyDescent="0.3">
      <c r="X207" s="60"/>
    </row>
    <row r="208" spans="24:24" ht="16.5" x14ac:dyDescent="0.3">
      <c r="X208" s="60"/>
    </row>
    <row r="209" spans="24:24" ht="16.5" x14ac:dyDescent="0.3">
      <c r="X209" s="60"/>
    </row>
    <row r="210" spans="24:24" ht="16.5" x14ac:dyDescent="0.3">
      <c r="X210" s="60"/>
    </row>
    <row r="211" spans="24:24" ht="16.5" x14ac:dyDescent="0.3">
      <c r="X211" s="60"/>
    </row>
    <row r="212" spans="24:24" ht="16.5" x14ac:dyDescent="0.3">
      <c r="X212" s="60"/>
    </row>
    <row r="213" spans="24:24" ht="16.5" x14ac:dyDescent="0.3">
      <c r="X213" s="60"/>
    </row>
    <row r="214" spans="24:24" ht="16.5" x14ac:dyDescent="0.3">
      <c r="X214" s="60"/>
    </row>
    <row r="215" spans="24:24" ht="16.5" x14ac:dyDescent="0.3">
      <c r="X215" s="60"/>
    </row>
    <row r="216" spans="24:24" ht="16.5" x14ac:dyDescent="0.3">
      <c r="X216" s="60"/>
    </row>
    <row r="217" spans="24:24" ht="16.5" x14ac:dyDescent="0.3">
      <c r="X217" s="60"/>
    </row>
    <row r="218" spans="24:24" ht="16.5" x14ac:dyDescent="0.3">
      <c r="X218" s="60"/>
    </row>
    <row r="219" spans="24:24" ht="16.5" x14ac:dyDescent="0.3">
      <c r="X219" s="60"/>
    </row>
    <row r="220" spans="24:24" ht="16.5" x14ac:dyDescent="0.3">
      <c r="X220" s="60"/>
    </row>
    <row r="221" spans="24:24" ht="16.5" x14ac:dyDescent="0.3">
      <c r="X221" s="60"/>
    </row>
    <row r="222" spans="24:24" ht="16.5" x14ac:dyDescent="0.3">
      <c r="X222" s="60"/>
    </row>
    <row r="223" spans="24:24" ht="16.5" x14ac:dyDescent="0.3">
      <c r="X223" s="60"/>
    </row>
    <row r="224" spans="24:24" ht="16.5" x14ac:dyDescent="0.3">
      <c r="X224" s="60"/>
    </row>
    <row r="225" spans="24:24" ht="16.5" x14ac:dyDescent="0.3">
      <c r="X225" s="60"/>
    </row>
    <row r="226" spans="24:24" ht="16.5" x14ac:dyDescent="0.3">
      <c r="X226" s="60"/>
    </row>
    <row r="227" spans="24:24" ht="16.5" x14ac:dyDescent="0.3">
      <c r="X227" s="60"/>
    </row>
    <row r="228" spans="24:24" ht="16.5" x14ac:dyDescent="0.3">
      <c r="X228" s="60"/>
    </row>
    <row r="229" spans="24:24" ht="16.5" x14ac:dyDescent="0.3">
      <c r="X229" s="60"/>
    </row>
    <row r="230" spans="24:24" ht="16.5" x14ac:dyDescent="0.3">
      <c r="X230" s="60"/>
    </row>
    <row r="231" spans="24:24" ht="16.5" x14ac:dyDescent="0.3">
      <c r="X231" s="60"/>
    </row>
    <row r="232" spans="24:24" ht="16.5" x14ac:dyDescent="0.3">
      <c r="X232" s="60"/>
    </row>
    <row r="233" spans="24:24" ht="16.5" x14ac:dyDescent="0.3">
      <c r="X233" s="60"/>
    </row>
    <row r="234" spans="24:24" ht="16.5" x14ac:dyDescent="0.3">
      <c r="X234" s="60"/>
    </row>
    <row r="235" spans="24:24" ht="16.5" x14ac:dyDescent="0.3">
      <c r="X235" s="60"/>
    </row>
    <row r="236" spans="24:24" ht="16.5" x14ac:dyDescent="0.3">
      <c r="X236" s="60"/>
    </row>
    <row r="237" spans="24:24" ht="16.5" x14ac:dyDescent="0.3">
      <c r="X237" s="60"/>
    </row>
    <row r="238" spans="24:24" ht="16.5" x14ac:dyDescent="0.3">
      <c r="X238" s="60"/>
    </row>
    <row r="239" spans="24:24" ht="16.5" x14ac:dyDescent="0.3">
      <c r="X239" s="60"/>
    </row>
    <row r="240" spans="24:24" ht="16.5" x14ac:dyDescent="0.3">
      <c r="X240" s="60"/>
    </row>
    <row r="241" spans="24:24" ht="16.5" x14ac:dyDescent="0.3">
      <c r="X241" s="60"/>
    </row>
    <row r="242" spans="24:24" ht="16.5" x14ac:dyDescent="0.3">
      <c r="X242" s="60"/>
    </row>
    <row r="243" spans="24:24" ht="16.5" x14ac:dyDescent="0.3">
      <c r="X243" s="60"/>
    </row>
    <row r="244" spans="24:24" ht="16.5" x14ac:dyDescent="0.3">
      <c r="X244" s="60"/>
    </row>
    <row r="245" spans="24:24" ht="16.5" x14ac:dyDescent="0.3">
      <c r="X245" s="60"/>
    </row>
    <row r="246" spans="24:24" ht="16.5" x14ac:dyDescent="0.3">
      <c r="X246" s="60"/>
    </row>
    <row r="247" spans="24:24" ht="16.5" x14ac:dyDescent="0.3">
      <c r="X247" s="60"/>
    </row>
    <row r="248" spans="24:24" ht="16.5" x14ac:dyDescent="0.3">
      <c r="X248" s="60"/>
    </row>
    <row r="249" spans="24:24" ht="16.5" x14ac:dyDescent="0.3">
      <c r="X249" s="60"/>
    </row>
    <row r="250" spans="24:24" ht="16.5" x14ac:dyDescent="0.3">
      <c r="X250" s="60"/>
    </row>
    <row r="251" spans="24:24" ht="16.5" x14ac:dyDescent="0.3">
      <c r="X251" s="60"/>
    </row>
    <row r="252" spans="24:24" ht="16.5" x14ac:dyDescent="0.3">
      <c r="X252" s="60"/>
    </row>
    <row r="253" spans="24:24" ht="16.5" x14ac:dyDescent="0.3">
      <c r="X253" s="60"/>
    </row>
    <row r="254" spans="24:24" ht="16.5" x14ac:dyDescent="0.3">
      <c r="X254" s="60"/>
    </row>
    <row r="255" spans="24:24" ht="16.5" x14ac:dyDescent="0.3">
      <c r="X255" s="60"/>
    </row>
    <row r="256" spans="24:24" ht="16.5" x14ac:dyDescent="0.3">
      <c r="X256" s="60"/>
    </row>
    <row r="257" spans="24:24" ht="16.5" x14ac:dyDescent="0.3">
      <c r="X257" s="60"/>
    </row>
    <row r="258" spans="24:24" ht="16.5" x14ac:dyDescent="0.3">
      <c r="X258" s="60"/>
    </row>
    <row r="259" spans="24:24" ht="16.5" x14ac:dyDescent="0.3">
      <c r="X259" s="60"/>
    </row>
    <row r="260" spans="24:24" ht="16.5" x14ac:dyDescent="0.3">
      <c r="X260" s="60"/>
    </row>
    <row r="261" spans="24:24" ht="16.5" x14ac:dyDescent="0.3">
      <c r="X261" s="60"/>
    </row>
    <row r="262" spans="24:24" ht="16.5" x14ac:dyDescent="0.3">
      <c r="X262" s="60"/>
    </row>
    <row r="263" spans="24:24" ht="16.5" x14ac:dyDescent="0.3">
      <c r="X263" s="60"/>
    </row>
    <row r="264" spans="24:24" ht="16.5" x14ac:dyDescent="0.3">
      <c r="X264" s="60"/>
    </row>
    <row r="265" spans="24:24" ht="16.5" x14ac:dyDescent="0.3">
      <c r="X265" s="60"/>
    </row>
    <row r="266" spans="24:24" ht="16.5" x14ac:dyDescent="0.3">
      <c r="X266" s="60"/>
    </row>
    <row r="267" spans="24:24" ht="16.5" x14ac:dyDescent="0.3">
      <c r="X267" s="60"/>
    </row>
    <row r="268" spans="24:24" ht="16.5" x14ac:dyDescent="0.3">
      <c r="X268" s="60"/>
    </row>
    <row r="269" spans="24:24" ht="16.5" x14ac:dyDescent="0.3">
      <c r="X269" s="60"/>
    </row>
    <row r="270" spans="24:24" ht="16.5" x14ac:dyDescent="0.3">
      <c r="X270" s="60"/>
    </row>
    <row r="271" spans="24:24" ht="16.5" x14ac:dyDescent="0.3">
      <c r="X271" s="60"/>
    </row>
    <row r="272" spans="24:24" ht="16.5" x14ac:dyDescent="0.3">
      <c r="X272" s="60"/>
    </row>
    <row r="273" spans="24:24" ht="16.5" x14ac:dyDescent="0.3">
      <c r="X273" s="60"/>
    </row>
    <row r="274" spans="24:24" ht="16.5" x14ac:dyDescent="0.3">
      <c r="X274" s="60"/>
    </row>
    <row r="275" spans="24:24" ht="16.5" x14ac:dyDescent="0.3">
      <c r="X275" s="60"/>
    </row>
    <row r="276" spans="24:24" ht="16.5" x14ac:dyDescent="0.3">
      <c r="X276" s="60"/>
    </row>
    <row r="277" spans="24:24" ht="16.5" x14ac:dyDescent="0.3">
      <c r="X277" s="60"/>
    </row>
    <row r="278" spans="24:24" ht="16.5" x14ac:dyDescent="0.3">
      <c r="X278" s="60"/>
    </row>
    <row r="279" spans="24:24" ht="16.5" x14ac:dyDescent="0.3">
      <c r="X279" s="60"/>
    </row>
    <row r="280" spans="24:24" ht="16.5" x14ac:dyDescent="0.3">
      <c r="X280" s="60"/>
    </row>
    <row r="281" spans="24:24" ht="16.5" x14ac:dyDescent="0.3">
      <c r="X281" s="60"/>
    </row>
    <row r="282" spans="24:24" ht="16.5" x14ac:dyDescent="0.3">
      <c r="X282" s="60"/>
    </row>
    <row r="283" spans="24:24" ht="16.5" x14ac:dyDescent="0.3">
      <c r="X283" s="60"/>
    </row>
    <row r="284" spans="24:24" ht="16.5" x14ac:dyDescent="0.3">
      <c r="X284" s="60"/>
    </row>
    <row r="285" spans="24:24" ht="16.5" x14ac:dyDescent="0.3">
      <c r="X285" s="60"/>
    </row>
    <row r="286" spans="24:24" ht="16.5" x14ac:dyDescent="0.3">
      <c r="X286" s="60"/>
    </row>
    <row r="287" spans="24:24" ht="16.5" x14ac:dyDescent="0.3">
      <c r="X287" s="60"/>
    </row>
    <row r="288" spans="24:24" ht="16.5" x14ac:dyDescent="0.3">
      <c r="X288" s="60"/>
    </row>
    <row r="289" spans="24:24" ht="16.5" x14ac:dyDescent="0.3">
      <c r="X289" s="60"/>
    </row>
    <row r="290" spans="24:24" ht="16.5" x14ac:dyDescent="0.3">
      <c r="X290" s="60"/>
    </row>
    <row r="291" spans="24:24" ht="16.5" x14ac:dyDescent="0.3">
      <c r="X291" s="60"/>
    </row>
    <row r="292" spans="24:24" ht="16.5" x14ac:dyDescent="0.3">
      <c r="X292" s="60"/>
    </row>
    <row r="293" spans="24:24" ht="16.5" x14ac:dyDescent="0.3">
      <c r="X293" s="60"/>
    </row>
    <row r="294" spans="24:24" ht="16.5" x14ac:dyDescent="0.3">
      <c r="X294" s="60"/>
    </row>
    <row r="295" spans="24:24" ht="16.5" x14ac:dyDescent="0.3">
      <c r="X295" s="60"/>
    </row>
    <row r="296" spans="24:24" ht="16.5" x14ac:dyDescent="0.3">
      <c r="X296" s="60"/>
    </row>
    <row r="297" spans="24:24" ht="16.5" x14ac:dyDescent="0.3">
      <c r="X297" s="60"/>
    </row>
    <row r="298" spans="24:24" ht="16.5" x14ac:dyDescent="0.3">
      <c r="X298" s="60"/>
    </row>
    <row r="299" spans="24:24" ht="16.5" x14ac:dyDescent="0.3">
      <c r="X299" s="60"/>
    </row>
    <row r="300" spans="24:24" ht="16.5" x14ac:dyDescent="0.3">
      <c r="X300" s="60"/>
    </row>
    <row r="301" spans="24:24" ht="16.5" x14ac:dyDescent="0.3">
      <c r="X301" s="60"/>
    </row>
    <row r="302" spans="24:24" ht="16.5" x14ac:dyDescent="0.3">
      <c r="X302" s="60"/>
    </row>
    <row r="303" spans="24:24" ht="16.5" x14ac:dyDescent="0.3">
      <c r="X303" s="60"/>
    </row>
    <row r="304" spans="24:24" ht="16.5" x14ac:dyDescent="0.3">
      <c r="X304" s="60"/>
    </row>
    <row r="305" spans="24:24" ht="16.5" x14ac:dyDescent="0.3">
      <c r="X305" s="60"/>
    </row>
    <row r="306" spans="24:24" ht="16.5" x14ac:dyDescent="0.3">
      <c r="X306" s="60"/>
    </row>
    <row r="307" spans="24:24" ht="16.5" x14ac:dyDescent="0.3">
      <c r="X307" s="60"/>
    </row>
    <row r="308" spans="24:24" ht="16.5" x14ac:dyDescent="0.3">
      <c r="X308" s="60"/>
    </row>
    <row r="309" spans="24:24" ht="16.5" x14ac:dyDescent="0.3">
      <c r="X309" s="60"/>
    </row>
    <row r="310" spans="24:24" ht="16.5" x14ac:dyDescent="0.3">
      <c r="X310" s="60"/>
    </row>
    <row r="311" spans="24:24" ht="16.5" x14ac:dyDescent="0.3">
      <c r="X311" s="60"/>
    </row>
    <row r="312" spans="24:24" ht="16.5" x14ac:dyDescent="0.3">
      <c r="X312" s="60"/>
    </row>
    <row r="313" spans="24:24" ht="16.5" x14ac:dyDescent="0.3">
      <c r="X313" s="60"/>
    </row>
    <row r="314" spans="24:24" ht="16.5" x14ac:dyDescent="0.3">
      <c r="X314" s="60"/>
    </row>
    <row r="315" spans="24:24" ht="16.5" x14ac:dyDescent="0.3">
      <c r="X315" s="60"/>
    </row>
    <row r="316" spans="24:24" ht="16.5" x14ac:dyDescent="0.3">
      <c r="X316" s="60"/>
    </row>
    <row r="317" spans="24:24" ht="16.5" x14ac:dyDescent="0.3">
      <c r="X317" s="60"/>
    </row>
    <row r="318" spans="24:24" ht="16.5" x14ac:dyDescent="0.3">
      <c r="X318" s="60"/>
    </row>
    <row r="319" spans="24:24" ht="16.5" x14ac:dyDescent="0.3">
      <c r="X319" s="60"/>
    </row>
    <row r="320" spans="24:24" ht="16.5" x14ac:dyDescent="0.3">
      <c r="X320" s="60"/>
    </row>
    <row r="321" spans="24:24" ht="16.5" x14ac:dyDescent="0.3">
      <c r="X321" s="60"/>
    </row>
    <row r="322" spans="24:24" ht="16.5" x14ac:dyDescent="0.3">
      <c r="X322" s="60"/>
    </row>
    <row r="323" spans="24:24" ht="16.5" x14ac:dyDescent="0.3">
      <c r="X323" s="60"/>
    </row>
    <row r="324" spans="24:24" ht="16.5" x14ac:dyDescent="0.3">
      <c r="X324" s="60"/>
    </row>
    <row r="325" spans="24:24" ht="16.5" x14ac:dyDescent="0.3">
      <c r="X325" s="60"/>
    </row>
    <row r="326" spans="24:24" ht="16.5" x14ac:dyDescent="0.3">
      <c r="X326" s="60"/>
    </row>
    <row r="327" spans="24:24" ht="16.5" x14ac:dyDescent="0.3">
      <c r="X327" s="60"/>
    </row>
    <row r="328" spans="24:24" ht="16.5" x14ac:dyDescent="0.3">
      <c r="X328" s="60"/>
    </row>
    <row r="329" spans="24:24" ht="16.5" x14ac:dyDescent="0.3">
      <c r="X329" s="60"/>
    </row>
    <row r="330" spans="24:24" ht="16.5" x14ac:dyDescent="0.3">
      <c r="X330" s="60"/>
    </row>
    <row r="331" spans="24:24" ht="16.5" x14ac:dyDescent="0.3">
      <c r="X331" s="60"/>
    </row>
    <row r="332" spans="24:24" ht="16.5" x14ac:dyDescent="0.3">
      <c r="X332" s="60"/>
    </row>
    <row r="333" spans="24:24" ht="16.5" x14ac:dyDescent="0.3">
      <c r="X333" s="60"/>
    </row>
    <row r="334" spans="24:24" ht="16.5" x14ac:dyDescent="0.3">
      <c r="X334" s="60"/>
    </row>
    <row r="335" spans="24:24" ht="16.5" x14ac:dyDescent="0.3">
      <c r="X335" s="60"/>
    </row>
    <row r="336" spans="24:24" ht="16.5" x14ac:dyDescent="0.3">
      <c r="X336" s="60"/>
    </row>
    <row r="337" spans="24:24" ht="16.5" x14ac:dyDescent="0.3">
      <c r="X337" s="60"/>
    </row>
    <row r="338" spans="24:24" ht="16.5" x14ac:dyDescent="0.3">
      <c r="X338" s="60"/>
    </row>
    <row r="339" spans="24:24" ht="16.5" x14ac:dyDescent="0.3">
      <c r="X339" s="60"/>
    </row>
    <row r="340" spans="24:24" ht="16.5" x14ac:dyDescent="0.3">
      <c r="X340" s="60"/>
    </row>
    <row r="341" spans="24:24" ht="16.5" x14ac:dyDescent="0.3">
      <c r="X341" s="60"/>
    </row>
    <row r="342" spans="24:24" ht="16.5" x14ac:dyDescent="0.3">
      <c r="X342" s="60"/>
    </row>
    <row r="343" spans="24:24" ht="16.5" x14ac:dyDescent="0.3">
      <c r="X343" s="60"/>
    </row>
    <row r="344" spans="24:24" ht="16.5" x14ac:dyDescent="0.3">
      <c r="X344" s="60"/>
    </row>
    <row r="345" spans="24:24" ht="16.5" x14ac:dyDescent="0.3">
      <c r="X345" s="60"/>
    </row>
    <row r="346" spans="24:24" ht="16.5" x14ac:dyDescent="0.3">
      <c r="X346" s="60"/>
    </row>
    <row r="347" spans="24:24" ht="16.5" x14ac:dyDescent="0.3">
      <c r="X347" s="60"/>
    </row>
    <row r="348" spans="24:24" ht="16.5" x14ac:dyDescent="0.3">
      <c r="X348" s="60"/>
    </row>
    <row r="349" spans="24:24" ht="16.5" x14ac:dyDescent="0.3">
      <c r="X349" s="60"/>
    </row>
    <row r="350" spans="24:24" ht="16.5" x14ac:dyDescent="0.3">
      <c r="X350" s="60"/>
    </row>
    <row r="351" spans="24:24" ht="16.5" x14ac:dyDescent="0.3">
      <c r="X351" s="60"/>
    </row>
    <row r="352" spans="24:24" ht="16.5" x14ac:dyDescent="0.3">
      <c r="X352" s="60"/>
    </row>
    <row r="353" spans="24:24" ht="16.5" x14ac:dyDescent="0.3">
      <c r="X353" s="60"/>
    </row>
    <row r="354" spans="24:24" ht="16.5" x14ac:dyDescent="0.3">
      <c r="X354" s="60"/>
    </row>
    <row r="355" spans="24:24" ht="16.5" x14ac:dyDescent="0.3">
      <c r="X355" s="60"/>
    </row>
    <row r="356" spans="24:24" ht="16.5" x14ac:dyDescent="0.3">
      <c r="X356" s="60"/>
    </row>
    <row r="357" spans="24:24" ht="16.5" x14ac:dyDescent="0.3">
      <c r="X357" s="60"/>
    </row>
    <row r="358" spans="24:24" ht="16.5" x14ac:dyDescent="0.3">
      <c r="X358" s="60"/>
    </row>
    <row r="359" spans="24:24" ht="16.5" x14ac:dyDescent="0.3">
      <c r="X359" s="60"/>
    </row>
    <row r="360" spans="24:24" ht="16.5" x14ac:dyDescent="0.3">
      <c r="X360" s="60"/>
    </row>
    <row r="361" spans="24:24" ht="16.5" x14ac:dyDescent="0.3">
      <c r="X361" s="60"/>
    </row>
    <row r="362" spans="24:24" ht="16.5" x14ac:dyDescent="0.3">
      <c r="X362" s="60"/>
    </row>
    <row r="363" spans="24:24" ht="16.5" x14ac:dyDescent="0.3">
      <c r="X363" s="60"/>
    </row>
    <row r="364" spans="24:24" ht="16.5" x14ac:dyDescent="0.3">
      <c r="X364" s="60"/>
    </row>
    <row r="365" spans="24:24" ht="16.5" x14ac:dyDescent="0.3">
      <c r="X365" s="60"/>
    </row>
    <row r="366" spans="24:24" ht="16.5" x14ac:dyDescent="0.3">
      <c r="X366" s="60"/>
    </row>
    <row r="367" spans="24:24" ht="16.5" x14ac:dyDescent="0.3">
      <c r="X367" s="60"/>
    </row>
    <row r="368" spans="24:24" ht="16.5" x14ac:dyDescent="0.3">
      <c r="X368" s="60"/>
    </row>
    <row r="369" spans="24:24" ht="16.5" x14ac:dyDescent="0.3">
      <c r="X369" s="60"/>
    </row>
    <row r="370" spans="24:24" ht="16.5" x14ac:dyDescent="0.3">
      <c r="X370" s="60"/>
    </row>
    <row r="371" spans="24:24" ht="16.5" x14ac:dyDescent="0.3">
      <c r="X371" s="60"/>
    </row>
    <row r="372" spans="24:24" ht="16.5" x14ac:dyDescent="0.3">
      <c r="X372" s="60"/>
    </row>
    <row r="373" spans="24:24" ht="16.5" x14ac:dyDescent="0.3">
      <c r="X373" s="60"/>
    </row>
    <row r="374" spans="24:24" ht="16.5" x14ac:dyDescent="0.3">
      <c r="X374" s="60"/>
    </row>
    <row r="375" spans="24:24" ht="16.5" x14ac:dyDescent="0.3">
      <c r="X375" s="60"/>
    </row>
    <row r="376" spans="24:24" ht="16.5" x14ac:dyDescent="0.3">
      <c r="X376" s="60"/>
    </row>
    <row r="377" spans="24:24" ht="16.5" x14ac:dyDescent="0.3">
      <c r="X377" s="60"/>
    </row>
    <row r="378" spans="24:24" ht="16.5" x14ac:dyDescent="0.3">
      <c r="X378" s="60"/>
    </row>
    <row r="379" spans="24:24" ht="16.5" x14ac:dyDescent="0.3">
      <c r="X379" s="60"/>
    </row>
    <row r="380" spans="24:24" ht="16.5" x14ac:dyDescent="0.3">
      <c r="X380" s="60"/>
    </row>
    <row r="381" spans="24:24" ht="16.5" x14ac:dyDescent="0.3">
      <c r="X381" s="60"/>
    </row>
    <row r="382" spans="24:24" ht="16.5" x14ac:dyDescent="0.3">
      <c r="X382" s="60"/>
    </row>
    <row r="383" spans="24:24" ht="16.5" x14ac:dyDescent="0.3">
      <c r="X383" s="60"/>
    </row>
    <row r="384" spans="24:24" ht="16.5" x14ac:dyDescent="0.3">
      <c r="X384" s="60"/>
    </row>
    <row r="385" spans="24:24" ht="16.5" x14ac:dyDescent="0.3">
      <c r="X385" s="60"/>
    </row>
    <row r="386" spans="24:24" ht="16.5" x14ac:dyDescent="0.3">
      <c r="X386" s="60"/>
    </row>
    <row r="387" spans="24:24" ht="16.5" x14ac:dyDescent="0.3">
      <c r="X387" s="60"/>
    </row>
    <row r="388" spans="24:24" ht="16.5" x14ac:dyDescent="0.3">
      <c r="X388" s="60"/>
    </row>
    <row r="389" spans="24:24" ht="16.5" x14ac:dyDescent="0.3">
      <c r="X389" s="60"/>
    </row>
    <row r="390" spans="24:24" ht="16.5" x14ac:dyDescent="0.3">
      <c r="X390" s="60"/>
    </row>
    <row r="391" spans="24:24" ht="16.5" x14ac:dyDescent="0.3">
      <c r="X391" s="60"/>
    </row>
    <row r="392" spans="24:24" ht="16.5" x14ac:dyDescent="0.3">
      <c r="X392" s="60"/>
    </row>
    <row r="393" spans="24:24" ht="16.5" x14ac:dyDescent="0.3">
      <c r="X393" s="60"/>
    </row>
    <row r="394" spans="24:24" ht="16.5" x14ac:dyDescent="0.3">
      <c r="X394" s="60"/>
    </row>
    <row r="395" spans="24:24" ht="16.5" x14ac:dyDescent="0.3">
      <c r="X395" s="60"/>
    </row>
    <row r="396" spans="24:24" ht="16.5" x14ac:dyDescent="0.3">
      <c r="X396" s="60"/>
    </row>
    <row r="397" spans="24:24" ht="16.5" x14ac:dyDescent="0.3">
      <c r="X397" s="60"/>
    </row>
    <row r="398" spans="24:24" ht="16.5" x14ac:dyDescent="0.3">
      <c r="X398" s="60"/>
    </row>
    <row r="399" spans="24:24" ht="16.5" x14ac:dyDescent="0.3">
      <c r="X399" s="60"/>
    </row>
    <row r="400" spans="24:24" ht="16.5" x14ac:dyDescent="0.3">
      <c r="X400" s="60"/>
    </row>
    <row r="401" spans="24:24" ht="16.5" x14ac:dyDescent="0.3">
      <c r="X401" s="60"/>
    </row>
    <row r="402" spans="24:24" ht="16.5" x14ac:dyDescent="0.3">
      <c r="X402" s="60"/>
    </row>
    <row r="403" spans="24:24" ht="16.5" x14ac:dyDescent="0.3">
      <c r="X403" s="60"/>
    </row>
    <row r="404" spans="24:24" ht="16.5" x14ac:dyDescent="0.3">
      <c r="X404" s="60"/>
    </row>
    <row r="405" spans="24:24" ht="16.5" x14ac:dyDescent="0.3">
      <c r="X405" s="60"/>
    </row>
    <row r="406" spans="24:24" ht="16.5" x14ac:dyDescent="0.3">
      <c r="X406" s="60"/>
    </row>
    <row r="407" spans="24:24" ht="16.5" x14ac:dyDescent="0.3">
      <c r="X407" s="60"/>
    </row>
    <row r="408" spans="24:24" ht="16.5" x14ac:dyDescent="0.3">
      <c r="X408" s="60"/>
    </row>
    <row r="409" spans="24:24" ht="16.5" x14ac:dyDescent="0.3">
      <c r="X409" s="60"/>
    </row>
    <row r="410" spans="24:24" ht="16.5" x14ac:dyDescent="0.3">
      <c r="X410" s="60"/>
    </row>
    <row r="411" spans="24:24" ht="16.5" x14ac:dyDescent="0.3">
      <c r="X411" s="60"/>
    </row>
    <row r="412" spans="24:24" ht="16.5" x14ac:dyDescent="0.3">
      <c r="X412" s="60"/>
    </row>
    <row r="413" spans="24:24" ht="16.5" x14ac:dyDescent="0.3">
      <c r="X413" s="60"/>
    </row>
    <row r="414" spans="24:24" ht="16.5" x14ac:dyDescent="0.3">
      <c r="X414" s="60"/>
    </row>
    <row r="415" spans="24:24" ht="16.5" x14ac:dyDescent="0.3">
      <c r="X415" s="60"/>
    </row>
    <row r="416" spans="24:24" ht="16.5" x14ac:dyDescent="0.3">
      <c r="X416" s="60"/>
    </row>
    <row r="417" spans="24:24" ht="16.5" x14ac:dyDescent="0.3">
      <c r="X417" s="60"/>
    </row>
    <row r="418" spans="24:24" ht="16.5" x14ac:dyDescent="0.3">
      <c r="X418" s="60"/>
    </row>
    <row r="419" spans="24:24" ht="16.5" x14ac:dyDescent="0.3">
      <c r="X419" s="60"/>
    </row>
    <row r="420" spans="24:24" ht="16.5" x14ac:dyDescent="0.3">
      <c r="X420" s="60"/>
    </row>
    <row r="421" spans="24:24" ht="16.5" x14ac:dyDescent="0.3">
      <c r="X421" s="60"/>
    </row>
    <row r="422" spans="24:24" ht="16.5" x14ac:dyDescent="0.3">
      <c r="X422" s="60"/>
    </row>
    <row r="423" spans="24:24" ht="16.5" x14ac:dyDescent="0.3">
      <c r="X423" s="60"/>
    </row>
    <row r="424" spans="24:24" ht="16.5" x14ac:dyDescent="0.3">
      <c r="X424" s="60"/>
    </row>
    <row r="425" spans="24:24" ht="16.5" x14ac:dyDescent="0.3">
      <c r="X425" s="60"/>
    </row>
    <row r="426" spans="24:24" ht="16.5" x14ac:dyDescent="0.3">
      <c r="X426" s="60"/>
    </row>
    <row r="427" spans="24:24" ht="16.5" x14ac:dyDescent="0.3">
      <c r="X427" s="60"/>
    </row>
    <row r="428" spans="24:24" ht="16.5" x14ac:dyDescent="0.3">
      <c r="X428" s="60"/>
    </row>
    <row r="429" spans="24:24" ht="16.5" x14ac:dyDescent="0.3">
      <c r="X429" s="60"/>
    </row>
    <row r="430" spans="24:24" ht="16.5" x14ac:dyDescent="0.3">
      <c r="X430" s="60"/>
    </row>
    <row r="431" spans="24:24" ht="16.5" x14ac:dyDescent="0.3">
      <c r="X431" s="60"/>
    </row>
    <row r="432" spans="24:24" ht="16.5" x14ac:dyDescent="0.3">
      <c r="X432" s="60"/>
    </row>
    <row r="433" spans="24:24" ht="16.5" x14ac:dyDescent="0.3">
      <c r="X433" s="60"/>
    </row>
    <row r="434" spans="24:24" ht="16.5" x14ac:dyDescent="0.3">
      <c r="X434" s="60"/>
    </row>
    <row r="435" spans="24:24" ht="16.5" x14ac:dyDescent="0.3">
      <c r="X435" s="60"/>
    </row>
    <row r="436" spans="24:24" ht="16.5" x14ac:dyDescent="0.3">
      <c r="X436" s="60"/>
    </row>
    <row r="437" spans="24:24" ht="16.5" x14ac:dyDescent="0.3">
      <c r="X437" s="60"/>
    </row>
    <row r="438" spans="24:24" ht="16.5" x14ac:dyDescent="0.3">
      <c r="X438" s="60"/>
    </row>
    <row r="439" spans="24:24" ht="16.5" x14ac:dyDescent="0.3">
      <c r="X439" s="60"/>
    </row>
    <row r="440" spans="24:24" ht="16.5" x14ac:dyDescent="0.3">
      <c r="X440" s="60"/>
    </row>
    <row r="441" spans="24:24" ht="16.5" x14ac:dyDescent="0.3">
      <c r="X441" s="60"/>
    </row>
    <row r="442" spans="24:24" ht="16.5" x14ac:dyDescent="0.3">
      <c r="X442" s="60"/>
    </row>
    <row r="443" spans="24:24" ht="16.5" x14ac:dyDescent="0.3">
      <c r="X443" s="60"/>
    </row>
    <row r="444" spans="24:24" ht="16.5" x14ac:dyDescent="0.3">
      <c r="X444" s="60"/>
    </row>
    <row r="445" spans="24:24" ht="16.5" x14ac:dyDescent="0.3">
      <c r="X445" s="60"/>
    </row>
    <row r="446" spans="24:24" ht="16.5" x14ac:dyDescent="0.3">
      <c r="X446" s="60"/>
    </row>
    <row r="447" spans="24:24" ht="16.5" x14ac:dyDescent="0.3">
      <c r="X447" s="60"/>
    </row>
    <row r="448" spans="24:24" ht="16.5" x14ac:dyDescent="0.3">
      <c r="X448" s="60"/>
    </row>
    <row r="449" spans="24:24" ht="16.5" x14ac:dyDescent="0.3">
      <c r="X449" s="60"/>
    </row>
    <row r="450" spans="24:24" ht="16.5" x14ac:dyDescent="0.3">
      <c r="X450" s="60"/>
    </row>
    <row r="451" spans="24:24" ht="16.5" x14ac:dyDescent="0.3">
      <c r="X451" s="60"/>
    </row>
    <row r="452" spans="24:24" ht="16.5" x14ac:dyDescent="0.3">
      <c r="X452" s="60"/>
    </row>
    <row r="453" spans="24:24" ht="16.5" x14ac:dyDescent="0.3">
      <c r="X453" s="60"/>
    </row>
    <row r="454" spans="24:24" ht="16.5" x14ac:dyDescent="0.3">
      <c r="X454" s="60"/>
    </row>
    <row r="455" spans="24:24" ht="16.5" x14ac:dyDescent="0.3">
      <c r="X455" s="60"/>
    </row>
    <row r="456" spans="24:24" ht="16.5" x14ac:dyDescent="0.3">
      <c r="X456" s="60"/>
    </row>
    <row r="457" spans="24:24" ht="16.5" x14ac:dyDescent="0.3">
      <c r="X457" s="60"/>
    </row>
    <row r="458" spans="24:24" ht="16.5" x14ac:dyDescent="0.3">
      <c r="X458" s="60"/>
    </row>
    <row r="459" spans="24:24" ht="16.5" x14ac:dyDescent="0.3">
      <c r="X459" s="60"/>
    </row>
    <row r="460" spans="24:24" ht="16.5" x14ac:dyDescent="0.3">
      <c r="X460" s="60"/>
    </row>
    <row r="461" spans="24:24" ht="16.5" x14ac:dyDescent="0.3">
      <c r="X461" s="60"/>
    </row>
    <row r="462" spans="24:24" ht="16.5" x14ac:dyDescent="0.3">
      <c r="X462" s="60"/>
    </row>
    <row r="463" spans="24:24" ht="16.5" x14ac:dyDescent="0.3">
      <c r="X463" s="60"/>
    </row>
    <row r="464" spans="24:24" ht="16.5" x14ac:dyDescent="0.3">
      <c r="X464" s="60"/>
    </row>
    <row r="465" spans="24:24" ht="16.5" x14ac:dyDescent="0.3">
      <c r="X465" s="60"/>
    </row>
    <row r="466" spans="24:24" ht="16.5" x14ac:dyDescent="0.3">
      <c r="X466" s="60"/>
    </row>
    <row r="467" spans="24:24" ht="16.5" x14ac:dyDescent="0.3">
      <c r="X467" s="60"/>
    </row>
    <row r="468" spans="24:24" ht="16.5" x14ac:dyDescent="0.3">
      <c r="X468" s="60"/>
    </row>
    <row r="469" spans="24:24" ht="16.5" x14ac:dyDescent="0.3">
      <c r="X469" s="60"/>
    </row>
    <row r="470" spans="24:24" ht="16.5" x14ac:dyDescent="0.3">
      <c r="X470" s="60"/>
    </row>
    <row r="471" spans="24:24" ht="16.5" x14ac:dyDescent="0.3">
      <c r="X471" s="60"/>
    </row>
    <row r="472" spans="24:24" ht="16.5" x14ac:dyDescent="0.3">
      <c r="X472" s="60"/>
    </row>
    <row r="473" spans="24:24" ht="16.5" x14ac:dyDescent="0.3">
      <c r="X473" s="60"/>
    </row>
    <row r="474" spans="24:24" ht="16.5" x14ac:dyDescent="0.3">
      <c r="X474" s="60"/>
    </row>
    <row r="475" spans="24:24" ht="16.5" x14ac:dyDescent="0.3">
      <c r="X475" s="60"/>
    </row>
    <row r="476" spans="24:24" ht="16.5" x14ac:dyDescent="0.3">
      <c r="X476" s="60"/>
    </row>
    <row r="477" spans="24:24" ht="16.5" x14ac:dyDescent="0.3">
      <c r="X477" s="60"/>
    </row>
    <row r="478" spans="24:24" ht="16.5" x14ac:dyDescent="0.3">
      <c r="X478" s="60"/>
    </row>
    <row r="479" spans="24:24" ht="16.5" x14ac:dyDescent="0.3">
      <c r="X479" s="60"/>
    </row>
    <row r="480" spans="24:24" ht="16.5" x14ac:dyDescent="0.3">
      <c r="X480" s="60"/>
    </row>
    <row r="481" spans="24:24" ht="16.5" x14ac:dyDescent="0.3">
      <c r="X481" s="60"/>
    </row>
    <row r="482" spans="24:24" ht="16.5" x14ac:dyDescent="0.3">
      <c r="X482" s="60"/>
    </row>
    <row r="483" spans="24:24" ht="16.5" x14ac:dyDescent="0.3">
      <c r="X483" s="60"/>
    </row>
    <row r="484" spans="24:24" ht="16.5" x14ac:dyDescent="0.3">
      <c r="X484" s="60"/>
    </row>
    <row r="485" spans="24:24" ht="16.5" x14ac:dyDescent="0.3">
      <c r="X485" s="60"/>
    </row>
    <row r="486" spans="24:24" ht="16.5" x14ac:dyDescent="0.3">
      <c r="X486" s="60"/>
    </row>
    <row r="487" spans="24:24" ht="16.5" x14ac:dyDescent="0.3">
      <c r="X487" s="60"/>
    </row>
    <row r="488" spans="24:24" ht="16.5" x14ac:dyDescent="0.3">
      <c r="X488" s="60"/>
    </row>
    <row r="489" spans="24:24" ht="16.5" x14ac:dyDescent="0.3">
      <c r="X489" s="60"/>
    </row>
    <row r="490" spans="24:24" ht="16.5" x14ac:dyDescent="0.3">
      <c r="X490" s="60"/>
    </row>
    <row r="491" spans="24:24" ht="16.5" x14ac:dyDescent="0.3">
      <c r="X491" s="60"/>
    </row>
    <row r="492" spans="24:24" ht="16.5" x14ac:dyDescent="0.3">
      <c r="X492" s="60"/>
    </row>
    <row r="493" spans="24:24" ht="16.5" x14ac:dyDescent="0.3">
      <c r="X493" s="60"/>
    </row>
    <row r="494" spans="24:24" ht="16.5" x14ac:dyDescent="0.3">
      <c r="X494" s="60"/>
    </row>
    <row r="495" spans="24:24" ht="16.5" x14ac:dyDescent="0.3">
      <c r="X495" s="60"/>
    </row>
    <row r="496" spans="24:24" ht="16.5" x14ac:dyDescent="0.3">
      <c r="X496" s="60"/>
    </row>
    <row r="497" spans="24:24" ht="16.5" x14ac:dyDescent="0.3">
      <c r="X497" s="60"/>
    </row>
    <row r="498" spans="24:24" ht="16.5" x14ac:dyDescent="0.3">
      <c r="X498" s="60"/>
    </row>
    <row r="499" spans="24:24" ht="16.5" x14ac:dyDescent="0.3">
      <c r="X499" s="60"/>
    </row>
    <row r="500" spans="24:24" ht="16.5" x14ac:dyDescent="0.3">
      <c r="X500" s="60"/>
    </row>
    <row r="501" spans="24:24" ht="16.5" x14ac:dyDescent="0.3">
      <c r="X501" s="60"/>
    </row>
    <row r="502" spans="24:24" ht="16.5" x14ac:dyDescent="0.3">
      <c r="X502" s="60"/>
    </row>
    <row r="503" spans="24:24" ht="16.5" x14ac:dyDescent="0.3">
      <c r="X503" s="60"/>
    </row>
    <row r="504" spans="24:24" ht="16.5" x14ac:dyDescent="0.3">
      <c r="X504" s="60"/>
    </row>
    <row r="505" spans="24:24" ht="16.5" x14ac:dyDescent="0.3">
      <c r="X505" s="60"/>
    </row>
    <row r="506" spans="24:24" ht="16.5" x14ac:dyDescent="0.3">
      <c r="X506" s="60"/>
    </row>
    <row r="507" spans="24:24" ht="16.5" x14ac:dyDescent="0.3">
      <c r="X507" s="60"/>
    </row>
    <row r="508" spans="24:24" ht="16.5" x14ac:dyDescent="0.3">
      <c r="X508" s="60"/>
    </row>
    <row r="509" spans="24:24" ht="16.5" x14ac:dyDescent="0.3">
      <c r="X509" s="60"/>
    </row>
    <row r="510" spans="24:24" ht="16.5" x14ac:dyDescent="0.3">
      <c r="X510" s="60"/>
    </row>
    <row r="511" spans="24:24" ht="16.5" x14ac:dyDescent="0.3">
      <c r="X511" s="60"/>
    </row>
    <row r="512" spans="24:24" ht="16.5" x14ac:dyDescent="0.3">
      <c r="X512" s="60"/>
    </row>
    <row r="513" spans="24:24" ht="16.5" x14ac:dyDescent="0.3">
      <c r="X513" s="60"/>
    </row>
    <row r="514" spans="24:24" ht="16.5" x14ac:dyDescent="0.3">
      <c r="X514" s="60"/>
    </row>
    <row r="515" spans="24:24" ht="16.5" x14ac:dyDescent="0.3">
      <c r="X515" s="60"/>
    </row>
    <row r="516" spans="24:24" ht="16.5" x14ac:dyDescent="0.3">
      <c r="X516" s="60"/>
    </row>
    <row r="517" spans="24:24" ht="16.5" x14ac:dyDescent="0.3">
      <c r="X517" s="60"/>
    </row>
    <row r="518" spans="24:24" ht="16.5" x14ac:dyDescent="0.3">
      <c r="X518" s="60"/>
    </row>
    <row r="519" spans="24:24" ht="16.5" x14ac:dyDescent="0.3">
      <c r="X519" s="60"/>
    </row>
    <row r="520" spans="24:24" ht="16.5" x14ac:dyDescent="0.3">
      <c r="X520" s="60"/>
    </row>
    <row r="521" spans="24:24" ht="16.5" x14ac:dyDescent="0.3">
      <c r="X521" s="60"/>
    </row>
    <row r="522" spans="24:24" ht="16.5" x14ac:dyDescent="0.3">
      <c r="X522" s="60"/>
    </row>
    <row r="523" spans="24:24" ht="16.5" x14ac:dyDescent="0.3">
      <c r="X523" s="60"/>
    </row>
    <row r="524" spans="24:24" ht="16.5" x14ac:dyDescent="0.3">
      <c r="X524" s="60"/>
    </row>
    <row r="525" spans="24:24" ht="16.5" x14ac:dyDescent="0.3">
      <c r="X525" s="60"/>
    </row>
    <row r="526" spans="24:24" ht="16.5" x14ac:dyDescent="0.3">
      <c r="X526" s="60"/>
    </row>
    <row r="527" spans="24:24" ht="16.5" x14ac:dyDescent="0.3">
      <c r="X527" s="60"/>
    </row>
    <row r="528" spans="24:24" ht="16.5" x14ac:dyDescent="0.3">
      <c r="X528" s="60"/>
    </row>
    <row r="529" spans="24:24" ht="16.5" x14ac:dyDescent="0.3">
      <c r="X529" s="60"/>
    </row>
    <row r="530" spans="24:24" ht="16.5" x14ac:dyDescent="0.3">
      <c r="X530" s="60"/>
    </row>
    <row r="531" spans="24:24" ht="16.5" x14ac:dyDescent="0.3">
      <c r="X531" s="60"/>
    </row>
    <row r="532" spans="24:24" ht="16.5" x14ac:dyDescent="0.3">
      <c r="X532" s="60"/>
    </row>
    <row r="533" spans="24:24" ht="16.5" x14ac:dyDescent="0.3">
      <c r="X533" s="60"/>
    </row>
    <row r="534" spans="24:24" ht="16.5" x14ac:dyDescent="0.3">
      <c r="X534" s="60"/>
    </row>
    <row r="535" spans="24:24" ht="16.5" x14ac:dyDescent="0.3">
      <c r="X535" s="60"/>
    </row>
    <row r="536" spans="24:24" ht="16.5" x14ac:dyDescent="0.3">
      <c r="X536" s="60"/>
    </row>
    <row r="537" spans="24:24" ht="16.5" x14ac:dyDescent="0.3">
      <c r="X537" s="60"/>
    </row>
    <row r="538" spans="24:24" ht="16.5" x14ac:dyDescent="0.3">
      <c r="X538" s="60"/>
    </row>
    <row r="539" spans="24:24" ht="16.5" x14ac:dyDescent="0.3">
      <c r="X539" s="60"/>
    </row>
    <row r="540" spans="24:24" ht="16.5" x14ac:dyDescent="0.3">
      <c r="X540" s="60"/>
    </row>
    <row r="541" spans="24:24" ht="16.5" x14ac:dyDescent="0.3">
      <c r="X541" s="60"/>
    </row>
    <row r="542" spans="24:24" ht="16.5" x14ac:dyDescent="0.3">
      <c r="X542" s="60"/>
    </row>
    <row r="543" spans="24:24" ht="16.5" x14ac:dyDescent="0.3">
      <c r="X543" s="60"/>
    </row>
    <row r="544" spans="24:24" ht="16.5" x14ac:dyDescent="0.3">
      <c r="X544" s="60"/>
    </row>
    <row r="545" spans="24:24" ht="16.5" x14ac:dyDescent="0.3">
      <c r="X545" s="60"/>
    </row>
    <row r="546" spans="24:24" ht="16.5" x14ac:dyDescent="0.3">
      <c r="X546" s="60"/>
    </row>
    <row r="547" spans="24:24" ht="16.5" x14ac:dyDescent="0.3">
      <c r="X547" s="60"/>
    </row>
    <row r="548" spans="24:24" ht="16.5" x14ac:dyDescent="0.3">
      <c r="X548" s="60"/>
    </row>
    <row r="549" spans="24:24" ht="16.5" x14ac:dyDescent="0.3">
      <c r="X549" s="60"/>
    </row>
    <row r="550" spans="24:24" ht="16.5" x14ac:dyDescent="0.3">
      <c r="X550" s="60"/>
    </row>
    <row r="551" spans="24:24" ht="16.5" x14ac:dyDescent="0.3">
      <c r="X551" s="60"/>
    </row>
    <row r="552" spans="24:24" ht="16.5" x14ac:dyDescent="0.3">
      <c r="X552" s="60"/>
    </row>
    <row r="553" spans="24:24" ht="16.5" x14ac:dyDescent="0.3">
      <c r="X553" s="60"/>
    </row>
    <row r="554" spans="24:24" ht="16.5" x14ac:dyDescent="0.3">
      <c r="X554" s="60"/>
    </row>
    <row r="555" spans="24:24" ht="16.5" x14ac:dyDescent="0.3">
      <c r="X555" s="60"/>
    </row>
    <row r="556" spans="24:24" ht="16.5" x14ac:dyDescent="0.3">
      <c r="X556" s="60"/>
    </row>
    <row r="557" spans="24:24" ht="16.5" x14ac:dyDescent="0.3">
      <c r="X557" s="60"/>
    </row>
    <row r="558" spans="24:24" ht="16.5" x14ac:dyDescent="0.3">
      <c r="X558" s="60"/>
    </row>
    <row r="559" spans="24:24" ht="16.5" x14ac:dyDescent="0.3">
      <c r="X559" s="60"/>
    </row>
    <row r="560" spans="24:24" ht="16.5" x14ac:dyDescent="0.3">
      <c r="X560" s="60"/>
    </row>
    <row r="561" spans="24:24" ht="16.5" x14ac:dyDescent="0.3">
      <c r="X561" s="60"/>
    </row>
    <row r="562" spans="24:24" ht="16.5" x14ac:dyDescent="0.3">
      <c r="X562" s="60"/>
    </row>
    <row r="563" spans="24:24" ht="16.5" x14ac:dyDescent="0.3">
      <c r="X563" s="60"/>
    </row>
    <row r="564" spans="24:24" ht="16.5" x14ac:dyDescent="0.3">
      <c r="X564" s="60"/>
    </row>
    <row r="565" spans="24:24" ht="16.5" x14ac:dyDescent="0.3">
      <c r="X565" s="60"/>
    </row>
    <row r="566" spans="24:24" ht="16.5" x14ac:dyDescent="0.3">
      <c r="X566" s="60"/>
    </row>
    <row r="567" spans="24:24" ht="16.5" x14ac:dyDescent="0.3">
      <c r="X567" s="60"/>
    </row>
    <row r="568" spans="24:24" ht="16.5" x14ac:dyDescent="0.3">
      <c r="X568" s="60"/>
    </row>
    <row r="569" spans="24:24" ht="16.5" x14ac:dyDescent="0.3">
      <c r="X569" s="60"/>
    </row>
    <row r="570" spans="24:24" ht="16.5" x14ac:dyDescent="0.3">
      <c r="X570" s="60"/>
    </row>
    <row r="571" spans="24:24" ht="16.5" x14ac:dyDescent="0.3">
      <c r="X571" s="60"/>
    </row>
    <row r="572" spans="24:24" ht="16.5" x14ac:dyDescent="0.3">
      <c r="X572" s="60"/>
    </row>
    <row r="573" spans="24:24" ht="16.5" x14ac:dyDescent="0.3">
      <c r="X573" s="60"/>
    </row>
    <row r="574" spans="24:24" ht="16.5" x14ac:dyDescent="0.3">
      <c r="X574" s="60"/>
    </row>
    <row r="575" spans="24:24" ht="16.5" x14ac:dyDescent="0.3">
      <c r="X575" s="60"/>
    </row>
    <row r="576" spans="24:24" ht="16.5" x14ac:dyDescent="0.3">
      <c r="X576" s="60"/>
    </row>
    <row r="577" spans="24:24" ht="16.5" x14ac:dyDescent="0.3">
      <c r="X577" s="60"/>
    </row>
    <row r="578" spans="24:24" ht="16.5" x14ac:dyDescent="0.3">
      <c r="X578" s="60"/>
    </row>
    <row r="579" spans="24:24" ht="16.5" x14ac:dyDescent="0.3">
      <c r="X579" s="60"/>
    </row>
    <row r="580" spans="24:24" ht="16.5" x14ac:dyDescent="0.3">
      <c r="X580" s="60"/>
    </row>
    <row r="581" spans="24:24" ht="16.5" x14ac:dyDescent="0.3">
      <c r="X581" s="60"/>
    </row>
    <row r="582" spans="24:24" ht="16.5" x14ac:dyDescent="0.3">
      <c r="X582" s="60"/>
    </row>
    <row r="583" spans="24:24" ht="16.5" x14ac:dyDescent="0.3">
      <c r="X583" s="60"/>
    </row>
    <row r="584" spans="24:24" ht="16.5" x14ac:dyDescent="0.3">
      <c r="X584" s="60"/>
    </row>
    <row r="585" spans="24:24" ht="16.5" x14ac:dyDescent="0.3">
      <c r="X585" s="60"/>
    </row>
    <row r="586" spans="24:24" ht="16.5" x14ac:dyDescent="0.3">
      <c r="X586" s="60"/>
    </row>
    <row r="587" spans="24:24" ht="16.5" x14ac:dyDescent="0.3">
      <c r="X587" s="60"/>
    </row>
    <row r="588" spans="24:24" ht="16.5" x14ac:dyDescent="0.3">
      <c r="X588" s="60"/>
    </row>
    <row r="589" spans="24:24" ht="16.5" x14ac:dyDescent="0.3">
      <c r="X589" s="60"/>
    </row>
    <row r="590" spans="24:24" ht="16.5" x14ac:dyDescent="0.3">
      <c r="X590" s="60"/>
    </row>
    <row r="591" spans="24:24" ht="16.5" x14ac:dyDescent="0.3">
      <c r="X591" s="60"/>
    </row>
    <row r="592" spans="24:24" ht="16.5" x14ac:dyDescent="0.3">
      <c r="X592" s="60"/>
    </row>
    <row r="593" spans="24:24" ht="16.5" x14ac:dyDescent="0.3">
      <c r="X593" s="60"/>
    </row>
    <row r="594" spans="24:24" ht="16.5" x14ac:dyDescent="0.3">
      <c r="X594" s="60"/>
    </row>
    <row r="595" spans="24:24" ht="16.5" x14ac:dyDescent="0.3">
      <c r="X595" s="60"/>
    </row>
    <row r="596" spans="24:24" ht="16.5" x14ac:dyDescent="0.3">
      <c r="X596" s="60"/>
    </row>
    <row r="597" spans="24:24" ht="16.5" x14ac:dyDescent="0.3">
      <c r="X597" s="60"/>
    </row>
    <row r="598" spans="24:24" ht="16.5" x14ac:dyDescent="0.3">
      <c r="X598" s="60"/>
    </row>
    <row r="599" spans="24:24" ht="16.5" x14ac:dyDescent="0.3">
      <c r="X599" s="60"/>
    </row>
    <row r="600" spans="24:24" ht="16.5" x14ac:dyDescent="0.3">
      <c r="X600" s="60"/>
    </row>
    <row r="601" spans="24:24" ht="16.5" x14ac:dyDescent="0.3">
      <c r="X601" s="60"/>
    </row>
    <row r="602" spans="24:24" ht="16.5" x14ac:dyDescent="0.3">
      <c r="X602" s="60"/>
    </row>
    <row r="603" spans="24:24" ht="16.5" x14ac:dyDescent="0.3">
      <c r="X603" s="60"/>
    </row>
    <row r="604" spans="24:24" ht="16.5" x14ac:dyDescent="0.3">
      <c r="X604" s="60"/>
    </row>
    <row r="605" spans="24:24" ht="16.5" x14ac:dyDescent="0.3">
      <c r="X605" s="60"/>
    </row>
    <row r="606" spans="24:24" ht="16.5" x14ac:dyDescent="0.3">
      <c r="X606" s="60"/>
    </row>
    <row r="607" spans="24:24" ht="16.5" x14ac:dyDescent="0.3">
      <c r="X607" s="60"/>
    </row>
    <row r="608" spans="24:24" ht="16.5" x14ac:dyDescent="0.3">
      <c r="X608" s="60"/>
    </row>
    <row r="609" spans="24:24" ht="16.5" x14ac:dyDescent="0.3">
      <c r="X609" s="60"/>
    </row>
    <row r="610" spans="24:24" ht="16.5" x14ac:dyDescent="0.3">
      <c r="X610" s="60"/>
    </row>
    <row r="611" spans="24:24" ht="16.5" x14ac:dyDescent="0.3">
      <c r="X611" s="60"/>
    </row>
    <row r="612" spans="24:24" ht="16.5" x14ac:dyDescent="0.3">
      <c r="X612" s="60"/>
    </row>
    <row r="613" spans="24:24" ht="16.5" x14ac:dyDescent="0.3">
      <c r="X613" s="60"/>
    </row>
    <row r="614" spans="24:24" ht="16.5" x14ac:dyDescent="0.3">
      <c r="X614" s="60"/>
    </row>
    <row r="615" spans="24:24" ht="16.5" x14ac:dyDescent="0.3">
      <c r="X615" s="60"/>
    </row>
    <row r="616" spans="24:24" ht="16.5" x14ac:dyDescent="0.3">
      <c r="X616" s="60"/>
    </row>
    <row r="617" spans="24:24" ht="16.5" x14ac:dyDescent="0.3">
      <c r="X617" s="60"/>
    </row>
    <row r="618" spans="24:24" ht="16.5" x14ac:dyDescent="0.3">
      <c r="X618" s="60"/>
    </row>
    <row r="619" spans="24:24" ht="16.5" x14ac:dyDescent="0.3">
      <c r="X619" s="60"/>
    </row>
    <row r="620" spans="24:24" ht="16.5" x14ac:dyDescent="0.3">
      <c r="X620" s="60"/>
    </row>
    <row r="621" spans="24:24" ht="16.5" x14ac:dyDescent="0.3">
      <c r="X621" s="60"/>
    </row>
    <row r="622" spans="24:24" ht="16.5" x14ac:dyDescent="0.3">
      <c r="X622" s="60"/>
    </row>
    <row r="623" spans="24:24" ht="16.5" x14ac:dyDescent="0.3">
      <c r="X623" s="60"/>
    </row>
    <row r="624" spans="24:24" ht="16.5" x14ac:dyDescent="0.3">
      <c r="X624" s="60"/>
    </row>
    <row r="625" spans="24:24" ht="16.5" x14ac:dyDescent="0.3">
      <c r="X625" s="60"/>
    </row>
    <row r="626" spans="24:24" ht="16.5" x14ac:dyDescent="0.3">
      <c r="X626" s="60"/>
    </row>
    <row r="627" spans="24:24" ht="16.5" x14ac:dyDescent="0.3">
      <c r="X627" s="60"/>
    </row>
    <row r="628" spans="24:24" ht="16.5" x14ac:dyDescent="0.3">
      <c r="X628" s="60"/>
    </row>
    <row r="629" spans="24:24" ht="16.5" x14ac:dyDescent="0.3">
      <c r="X629" s="60"/>
    </row>
    <row r="630" spans="24:24" ht="16.5" x14ac:dyDescent="0.3">
      <c r="X630" s="60"/>
    </row>
    <row r="631" spans="24:24" ht="16.5" x14ac:dyDescent="0.3">
      <c r="X631" s="60"/>
    </row>
    <row r="632" spans="24:24" ht="16.5" x14ac:dyDescent="0.3">
      <c r="X632" s="60"/>
    </row>
    <row r="633" spans="24:24" ht="16.5" x14ac:dyDescent="0.3">
      <c r="X633" s="60"/>
    </row>
    <row r="634" spans="24:24" ht="16.5" x14ac:dyDescent="0.3">
      <c r="X634" s="60"/>
    </row>
    <row r="635" spans="24:24" ht="16.5" x14ac:dyDescent="0.3">
      <c r="X635" s="60"/>
    </row>
    <row r="636" spans="24:24" ht="16.5" x14ac:dyDescent="0.3">
      <c r="X636" s="60"/>
    </row>
    <row r="637" spans="24:24" ht="16.5" x14ac:dyDescent="0.3">
      <c r="X637" s="60"/>
    </row>
    <row r="638" spans="24:24" ht="16.5" x14ac:dyDescent="0.3">
      <c r="X638" s="60"/>
    </row>
    <row r="639" spans="24:24" ht="16.5" x14ac:dyDescent="0.3">
      <c r="X639" s="60"/>
    </row>
    <row r="640" spans="24:24" ht="16.5" x14ac:dyDescent="0.3">
      <c r="X640" s="60"/>
    </row>
    <row r="641" spans="24:24" ht="16.5" x14ac:dyDescent="0.3">
      <c r="X641" s="60"/>
    </row>
    <row r="642" spans="24:24" ht="16.5" x14ac:dyDescent="0.3">
      <c r="X642" s="60"/>
    </row>
    <row r="643" spans="24:24" ht="16.5" x14ac:dyDescent="0.3">
      <c r="X643" s="60"/>
    </row>
    <row r="644" spans="24:24" ht="16.5" x14ac:dyDescent="0.3">
      <c r="X644" s="60"/>
    </row>
    <row r="645" spans="24:24" ht="16.5" x14ac:dyDescent="0.3">
      <c r="X645" s="60"/>
    </row>
    <row r="646" spans="24:24" ht="16.5" x14ac:dyDescent="0.3">
      <c r="X646" s="60"/>
    </row>
    <row r="647" spans="24:24" ht="16.5" x14ac:dyDescent="0.3">
      <c r="X647" s="60"/>
    </row>
    <row r="648" spans="24:24" ht="16.5" x14ac:dyDescent="0.3">
      <c r="X648" s="60"/>
    </row>
    <row r="649" spans="24:24" ht="16.5" x14ac:dyDescent="0.3">
      <c r="X649" s="60"/>
    </row>
    <row r="650" spans="24:24" ht="16.5" x14ac:dyDescent="0.3">
      <c r="X650" s="60"/>
    </row>
    <row r="651" spans="24:24" ht="16.5" x14ac:dyDescent="0.3">
      <c r="X651" s="60"/>
    </row>
    <row r="652" spans="24:24" ht="16.5" x14ac:dyDescent="0.3">
      <c r="X652" s="60"/>
    </row>
    <row r="653" spans="24:24" ht="16.5" x14ac:dyDescent="0.3">
      <c r="X653" s="60"/>
    </row>
    <row r="654" spans="24:24" ht="16.5" x14ac:dyDescent="0.3">
      <c r="X654" s="60"/>
    </row>
    <row r="655" spans="24:24" ht="16.5" x14ac:dyDescent="0.3">
      <c r="X655" s="60"/>
    </row>
    <row r="656" spans="24:24" ht="16.5" x14ac:dyDescent="0.3">
      <c r="X656" s="60"/>
    </row>
    <row r="657" spans="24:24" ht="16.5" x14ac:dyDescent="0.3">
      <c r="X657" s="60"/>
    </row>
    <row r="658" spans="24:24" ht="16.5" x14ac:dyDescent="0.3">
      <c r="X658" s="60"/>
    </row>
    <row r="659" spans="24:24" ht="16.5" x14ac:dyDescent="0.3">
      <c r="X659" s="60"/>
    </row>
    <row r="660" spans="24:24" ht="16.5" x14ac:dyDescent="0.3">
      <c r="X660" s="60"/>
    </row>
    <row r="661" spans="24:24" ht="16.5" x14ac:dyDescent="0.3">
      <c r="X661" s="60"/>
    </row>
    <row r="662" spans="24:24" ht="16.5" x14ac:dyDescent="0.3">
      <c r="X662" s="60"/>
    </row>
    <row r="663" spans="24:24" ht="16.5" x14ac:dyDescent="0.3">
      <c r="X663" s="60"/>
    </row>
    <row r="664" spans="24:24" ht="16.5" x14ac:dyDescent="0.3">
      <c r="X664" s="60"/>
    </row>
    <row r="665" spans="24:24" ht="16.5" x14ac:dyDescent="0.3">
      <c r="X665" s="60"/>
    </row>
    <row r="666" spans="24:24" ht="16.5" x14ac:dyDescent="0.3">
      <c r="X666" s="60"/>
    </row>
    <row r="667" spans="24:24" ht="16.5" x14ac:dyDescent="0.3">
      <c r="X667" s="60"/>
    </row>
    <row r="668" spans="24:24" ht="16.5" x14ac:dyDescent="0.3">
      <c r="X668" s="60"/>
    </row>
    <row r="669" spans="24:24" ht="16.5" x14ac:dyDescent="0.3">
      <c r="X669" s="60"/>
    </row>
    <row r="670" spans="24:24" ht="16.5" x14ac:dyDescent="0.3">
      <c r="X670" s="60"/>
    </row>
    <row r="671" spans="24:24" ht="16.5" x14ac:dyDescent="0.3">
      <c r="X671" s="60"/>
    </row>
    <row r="672" spans="24:24" ht="16.5" x14ac:dyDescent="0.3">
      <c r="X672" s="60"/>
    </row>
    <row r="673" spans="24:24" ht="16.5" x14ac:dyDescent="0.3">
      <c r="X673" s="60"/>
    </row>
    <row r="674" spans="24:24" ht="16.5" x14ac:dyDescent="0.3">
      <c r="X674" s="60"/>
    </row>
    <row r="675" spans="24:24" ht="16.5" x14ac:dyDescent="0.3">
      <c r="X675" s="60"/>
    </row>
    <row r="676" spans="24:24" ht="16.5" x14ac:dyDescent="0.3">
      <c r="X676" s="60"/>
    </row>
    <row r="677" spans="24:24" ht="16.5" x14ac:dyDescent="0.3">
      <c r="X677" s="60"/>
    </row>
    <row r="678" spans="24:24" ht="16.5" x14ac:dyDescent="0.3">
      <c r="X678" s="60"/>
    </row>
    <row r="679" spans="24:24" ht="16.5" x14ac:dyDescent="0.3">
      <c r="X679" s="60"/>
    </row>
    <row r="680" spans="24:24" ht="16.5" x14ac:dyDescent="0.3">
      <c r="X680" s="60"/>
    </row>
    <row r="681" spans="24:24" ht="16.5" x14ac:dyDescent="0.3">
      <c r="X681" s="60"/>
    </row>
    <row r="682" spans="24:24" ht="16.5" x14ac:dyDescent="0.3">
      <c r="X682" s="60"/>
    </row>
    <row r="683" spans="24:24" ht="16.5" x14ac:dyDescent="0.3">
      <c r="X683" s="60"/>
    </row>
    <row r="684" spans="24:24" ht="16.5" x14ac:dyDescent="0.3">
      <c r="X684" s="60"/>
    </row>
    <row r="685" spans="24:24" ht="16.5" x14ac:dyDescent="0.3">
      <c r="X685" s="60"/>
    </row>
    <row r="686" spans="24:24" ht="16.5" x14ac:dyDescent="0.3">
      <c r="X686" s="60"/>
    </row>
    <row r="687" spans="24:24" ht="16.5" x14ac:dyDescent="0.3">
      <c r="X687" s="60"/>
    </row>
    <row r="688" spans="24:24" ht="16.5" x14ac:dyDescent="0.3">
      <c r="X688" s="60"/>
    </row>
    <row r="689" spans="24:24" ht="16.5" x14ac:dyDescent="0.3">
      <c r="X689" s="60"/>
    </row>
    <row r="690" spans="24:24" ht="16.5" x14ac:dyDescent="0.3">
      <c r="X690" s="60"/>
    </row>
    <row r="691" spans="24:24" ht="16.5" x14ac:dyDescent="0.3">
      <c r="X691" s="60"/>
    </row>
    <row r="692" spans="24:24" ht="16.5" x14ac:dyDescent="0.3">
      <c r="X692" s="60"/>
    </row>
    <row r="693" spans="24:24" ht="16.5" x14ac:dyDescent="0.3">
      <c r="X693" s="60"/>
    </row>
    <row r="694" spans="24:24" ht="16.5" x14ac:dyDescent="0.3">
      <c r="X694" s="60"/>
    </row>
    <row r="695" spans="24:24" ht="16.5" x14ac:dyDescent="0.3">
      <c r="X695" s="60"/>
    </row>
    <row r="696" spans="24:24" ht="16.5" x14ac:dyDescent="0.3">
      <c r="X696" s="60"/>
    </row>
    <row r="697" spans="24:24" ht="16.5" x14ac:dyDescent="0.3">
      <c r="X697" s="60"/>
    </row>
    <row r="698" spans="24:24" ht="16.5" x14ac:dyDescent="0.3">
      <c r="X698" s="60"/>
    </row>
    <row r="699" spans="24:24" ht="16.5" x14ac:dyDescent="0.3">
      <c r="X699" s="60"/>
    </row>
    <row r="700" spans="24:24" ht="16.5" x14ac:dyDescent="0.3">
      <c r="X700" s="60"/>
    </row>
    <row r="701" spans="24:24" ht="16.5" x14ac:dyDescent="0.3">
      <c r="X701" s="60"/>
    </row>
    <row r="702" spans="24:24" ht="16.5" x14ac:dyDescent="0.3">
      <c r="X702" s="60"/>
    </row>
    <row r="703" spans="24:24" ht="16.5" x14ac:dyDescent="0.3">
      <c r="X703" s="60"/>
    </row>
    <row r="704" spans="24:24" ht="16.5" x14ac:dyDescent="0.3">
      <c r="X704" s="60"/>
    </row>
    <row r="705" spans="24:24" ht="16.5" x14ac:dyDescent="0.3">
      <c r="X705" s="60"/>
    </row>
    <row r="706" spans="24:24" ht="16.5" x14ac:dyDescent="0.3">
      <c r="X706" s="60"/>
    </row>
  </sheetData>
  <autoFilter ref="A3:AR161">
    <filterColumn colId="14">
      <filters>
        <filter val="Anual"/>
      </filters>
    </filterColumn>
  </autoFilter>
  <mergeCells count="8">
    <mergeCell ref="A2:E2"/>
    <mergeCell ref="AH2:AK2"/>
    <mergeCell ref="AL2:AO2"/>
    <mergeCell ref="AP2:AR2"/>
    <mergeCell ref="Z2:AC2"/>
    <mergeCell ref="AD2:AG2"/>
    <mergeCell ref="F2:R2"/>
    <mergeCell ref="S2:Y2"/>
  </mergeCells>
  <conditionalFormatting sqref="AC4:AC161">
    <cfRule type="cellIs" dxfId="123" priority="121" operator="equal">
      <formula>0</formula>
    </cfRule>
    <cfRule type="containsText" dxfId="122" priority="122" operator="containsText" text="ROJO">
      <formula>NOT(ISERROR(SEARCH("ROJO",AC4)))</formula>
    </cfRule>
    <cfRule type="containsText" dxfId="121" priority="123" operator="containsText" text="AMARILLO">
      <formula>NOT(ISERROR(SEARCH("AMARILLO",AC4)))</formula>
    </cfRule>
    <cfRule type="containsText" dxfId="120" priority="124" operator="containsText" text="VERDE">
      <formula>NOT(ISERROR(SEARCH("VERDE",AC4)))</formula>
    </cfRule>
  </conditionalFormatting>
  <conditionalFormatting sqref="AG4:AG41 AG43:AG95 AG97:AG101 AG104:AG105 AG107:AG108 AG110:AG112 AG114:AG120 AG123:AG126 AG128:AG152 AG155:AG159 AG161">
    <cfRule type="cellIs" dxfId="119" priority="117" operator="equal">
      <formula>0</formula>
    </cfRule>
    <cfRule type="containsText" dxfId="118" priority="118" operator="containsText" text="ROJO">
      <formula>NOT(ISERROR(SEARCH("ROJO",AG4)))</formula>
    </cfRule>
    <cfRule type="containsText" dxfId="117" priority="119" operator="containsText" text="AMARILLO">
      <formula>NOT(ISERROR(SEARCH("AMARILLO",AG4)))</formula>
    </cfRule>
    <cfRule type="containsText" dxfId="116" priority="120" operator="containsText" text="VERDE">
      <formula>NOT(ISERROR(SEARCH("VERDE",AG4)))</formula>
    </cfRule>
  </conditionalFormatting>
  <conditionalFormatting sqref="AK4:AK41 AK43:AK95 AK97:AK101 AK104:AK105 AK107:AK108 AK110:AK112 AK114:AK120 AK123:AK126 AK128:AK152 AK155:AK159 AK161">
    <cfRule type="cellIs" dxfId="115" priority="113" operator="equal">
      <formula>0</formula>
    </cfRule>
    <cfRule type="containsText" dxfId="114" priority="114" operator="containsText" text="ROJO">
      <formula>NOT(ISERROR(SEARCH("ROJO",AK4)))</formula>
    </cfRule>
    <cfRule type="containsText" dxfId="113" priority="115" operator="containsText" text="AMARILLO">
      <formula>NOT(ISERROR(SEARCH("AMARILLO",AK4)))</formula>
    </cfRule>
    <cfRule type="containsText" dxfId="112" priority="116" operator="containsText" text="VERDE">
      <formula>NOT(ISERROR(SEARCH("VERDE",AK4)))</formula>
    </cfRule>
  </conditionalFormatting>
  <conditionalFormatting sqref="AO4:AO161">
    <cfRule type="cellIs" dxfId="111" priority="109" operator="equal">
      <formula>0</formula>
    </cfRule>
    <cfRule type="containsText" dxfId="110" priority="110" operator="containsText" text="ROJO">
      <formula>NOT(ISERROR(SEARCH("ROJO",AO4)))</formula>
    </cfRule>
    <cfRule type="containsText" dxfId="109" priority="111" operator="containsText" text="AMARILLO">
      <formula>NOT(ISERROR(SEARCH("AMARILLO",AO4)))</formula>
    </cfRule>
    <cfRule type="containsText" dxfId="108" priority="112" operator="containsText" text="VERDE">
      <formula>NOT(ISERROR(SEARCH("VERDE",AO4)))</formula>
    </cfRule>
  </conditionalFormatting>
  <conditionalFormatting sqref="AR4:AR161">
    <cfRule type="cellIs" dxfId="107" priority="105" operator="equal">
      <formula>0</formula>
    </cfRule>
    <cfRule type="containsText" dxfId="106" priority="106" operator="containsText" text="ROJO">
      <formula>NOT(ISERROR(SEARCH("ROJO",AR4)))</formula>
    </cfRule>
    <cfRule type="containsText" dxfId="105" priority="107" operator="containsText" text="AMARILLO">
      <formula>NOT(ISERROR(SEARCH("AMARILLO",AR4)))</formula>
    </cfRule>
    <cfRule type="containsText" dxfId="104" priority="108" operator="containsText" text="VERDE">
      <formula>NOT(ISERROR(SEARCH("VERDE",AR4)))</formula>
    </cfRule>
  </conditionalFormatting>
  <conditionalFormatting sqref="AG42">
    <cfRule type="cellIs" dxfId="103" priority="101" operator="equal">
      <formula>0</formula>
    </cfRule>
    <cfRule type="containsText" dxfId="102" priority="102" operator="containsText" text="ROJO">
      <formula>NOT(ISERROR(SEARCH("ROJO",AG42)))</formula>
    </cfRule>
    <cfRule type="containsText" dxfId="101" priority="103" operator="containsText" text="AMARILLO">
      <formula>NOT(ISERROR(SEARCH("AMARILLO",AG42)))</formula>
    </cfRule>
    <cfRule type="containsText" dxfId="100" priority="104" operator="containsText" text="VERDE">
      <formula>NOT(ISERROR(SEARCH("VERDE",AG42)))</formula>
    </cfRule>
  </conditionalFormatting>
  <conditionalFormatting sqref="AK42">
    <cfRule type="cellIs" dxfId="99" priority="97" operator="equal">
      <formula>0</formula>
    </cfRule>
    <cfRule type="containsText" dxfId="98" priority="98" operator="containsText" text="ROJO">
      <formula>NOT(ISERROR(SEARCH("ROJO",AK42)))</formula>
    </cfRule>
    <cfRule type="containsText" dxfId="97" priority="99" operator="containsText" text="AMARILLO">
      <formula>NOT(ISERROR(SEARCH("AMARILLO",AK42)))</formula>
    </cfRule>
    <cfRule type="containsText" dxfId="96" priority="100" operator="containsText" text="VERDE">
      <formula>NOT(ISERROR(SEARCH("VERDE",AK42)))</formula>
    </cfRule>
  </conditionalFormatting>
  <conditionalFormatting sqref="AG96">
    <cfRule type="cellIs" dxfId="95" priority="93" operator="equal">
      <formula>0</formula>
    </cfRule>
    <cfRule type="containsText" dxfId="94" priority="94" operator="containsText" text="ROJO">
      <formula>NOT(ISERROR(SEARCH("ROJO",AG96)))</formula>
    </cfRule>
    <cfRule type="containsText" dxfId="93" priority="95" operator="containsText" text="AMARILLO">
      <formula>NOT(ISERROR(SEARCH("AMARILLO",AG96)))</formula>
    </cfRule>
    <cfRule type="containsText" dxfId="92" priority="96" operator="containsText" text="VERDE">
      <formula>NOT(ISERROR(SEARCH("VERDE",AG96)))</formula>
    </cfRule>
  </conditionalFormatting>
  <conditionalFormatting sqref="AK96">
    <cfRule type="cellIs" dxfId="91" priority="89" operator="equal">
      <formula>0</formula>
    </cfRule>
    <cfRule type="containsText" dxfId="90" priority="90" operator="containsText" text="ROJO">
      <formula>NOT(ISERROR(SEARCH("ROJO",AK96)))</formula>
    </cfRule>
    <cfRule type="containsText" dxfId="89" priority="91" operator="containsText" text="AMARILLO">
      <formula>NOT(ISERROR(SEARCH("AMARILLO",AK96)))</formula>
    </cfRule>
    <cfRule type="containsText" dxfId="88" priority="92" operator="containsText" text="VERDE">
      <formula>NOT(ISERROR(SEARCH("VERDE",AK96)))</formula>
    </cfRule>
  </conditionalFormatting>
  <conditionalFormatting sqref="AG102">
    <cfRule type="cellIs" dxfId="87" priority="85" operator="equal">
      <formula>0</formula>
    </cfRule>
    <cfRule type="containsText" dxfId="86" priority="86" operator="containsText" text="ROJO">
      <formula>NOT(ISERROR(SEARCH("ROJO",AG102)))</formula>
    </cfRule>
    <cfRule type="containsText" dxfId="85" priority="87" operator="containsText" text="AMARILLO">
      <formula>NOT(ISERROR(SEARCH("AMARILLO",AG102)))</formula>
    </cfRule>
    <cfRule type="containsText" dxfId="84" priority="88" operator="containsText" text="VERDE">
      <formula>NOT(ISERROR(SEARCH("VERDE",AG102)))</formula>
    </cfRule>
  </conditionalFormatting>
  <conditionalFormatting sqref="AK102">
    <cfRule type="cellIs" dxfId="83" priority="81" operator="equal">
      <formula>0</formula>
    </cfRule>
    <cfRule type="containsText" dxfId="82" priority="82" operator="containsText" text="ROJO">
      <formula>NOT(ISERROR(SEARCH("ROJO",AK102)))</formula>
    </cfRule>
    <cfRule type="containsText" dxfId="81" priority="83" operator="containsText" text="AMARILLO">
      <formula>NOT(ISERROR(SEARCH("AMARILLO",AK102)))</formula>
    </cfRule>
    <cfRule type="containsText" dxfId="80" priority="84" operator="containsText" text="VERDE">
      <formula>NOT(ISERROR(SEARCH("VERDE",AK102)))</formula>
    </cfRule>
  </conditionalFormatting>
  <conditionalFormatting sqref="AG103">
    <cfRule type="cellIs" dxfId="79" priority="77" operator="equal">
      <formula>0</formula>
    </cfRule>
    <cfRule type="containsText" dxfId="78" priority="78" operator="containsText" text="ROJO">
      <formula>NOT(ISERROR(SEARCH("ROJO",AG103)))</formula>
    </cfRule>
    <cfRule type="containsText" dxfId="77" priority="79" operator="containsText" text="AMARILLO">
      <formula>NOT(ISERROR(SEARCH("AMARILLO",AG103)))</formula>
    </cfRule>
    <cfRule type="containsText" dxfId="76" priority="80" operator="containsText" text="VERDE">
      <formula>NOT(ISERROR(SEARCH("VERDE",AG103)))</formula>
    </cfRule>
  </conditionalFormatting>
  <conditionalFormatting sqref="AK103">
    <cfRule type="cellIs" dxfId="75" priority="73" operator="equal">
      <formula>0</formula>
    </cfRule>
    <cfRule type="containsText" dxfId="74" priority="74" operator="containsText" text="ROJO">
      <formula>NOT(ISERROR(SEARCH("ROJO",AK103)))</formula>
    </cfRule>
    <cfRule type="containsText" dxfId="73" priority="75" operator="containsText" text="AMARILLO">
      <formula>NOT(ISERROR(SEARCH("AMARILLO",AK103)))</formula>
    </cfRule>
    <cfRule type="containsText" dxfId="72" priority="76" operator="containsText" text="VERDE">
      <formula>NOT(ISERROR(SEARCH("VERDE",AK103)))</formula>
    </cfRule>
  </conditionalFormatting>
  <conditionalFormatting sqref="AG106">
    <cfRule type="cellIs" dxfId="71" priority="69" operator="equal">
      <formula>0</formula>
    </cfRule>
    <cfRule type="containsText" dxfId="70" priority="70" operator="containsText" text="ROJO">
      <formula>NOT(ISERROR(SEARCH("ROJO",AG106)))</formula>
    </cfRule>
    <cfRule type="containsText" dxfId="69" priority="71" operator="containsText" text="AMARILLO">
      <formula>NOT(ISERROR(SEARCH("AMARILLO",AG106)))</formula>
    </cfRule>
    <cfRule type="containsText" dxfId="68" priority="72" operator="containsText" text="VERDE">
      <formula>NOT(ISERROR(SEARCH("VERDE",AG106)))</formula>
    </cfRule>
  </conditionalFormatting>
  <conditionalFormatting sqref="AK106">
    <cfRule type="cellIs" dxfId="67" priority="65" operator="equal">
      <formula>0</formula>
    </cfRule>
    <cfRule type="containsText" dxfId="66" priority="66" operator="containsText" text="ROJO">
      <formula>NOT(ISERROR(SEARCH("ROJO",AK106)))</formula>
    </cfRule>
    <cfRule type="containsText" dxfId="65" priority="67" operator="containsText" text="AMARILLO">
      <formula>NOT(ISERROR(SEARCH("AMARILLO",AK106)))</formula>
    </cfRule>
    <cfRule type="containsText" dxfId="64" priority="68" operator="containsText" text="VERDE">
      <formula>NOT(ISERROR(SEARCH("VERDE",AK106)))</formula>
    </cfRule>
  </conditionalFormatting>
  <conditionalFormatting sqref="AG109">
    <cfRule type="cellIs" dxfId="63" priority="61" operator="equal">
      <formula>0</formula>
    </cfRule>
    <cfRule type="containsText" dxfId="62" priority="62" operator="containsText" text="ROJO">
      <formula>NOT(ISERROR(SEARCH("ROJO",AG109)))</formula>
    </cfRule>
    <cfRule type="containsText" dxfId="61" priority="63" operator="containsText" text="AMARILLO">
      <formula>NOT(ISERROR(SEARCH("AMARILLO",AG109)))</formula>
    </cfRule>
    <cfRule type="containsText" dxfId="60" priority="64" operator="containsText" text="VERDE">
      <formula>NOT(ISERROR(SEARCH("VERDE",AG109)))</formula>
    </cfRule>
  </conditionalFormatting>
  <conditionalFormatting sqref="AK109">
    <cfRule type="cellIs" dxfId="59" priority="57" operator="equal">
      <formula>0</formula>
    </cfRule>
    <cfRule type="containsText" dxfId="58" priority="58" operator="containsText" text="ROJO">
      <formula>NOT(ISERROR(SEARCH("ROJO",AK109)))</formula>
    </cfRule>
    <cfRule type="containsText" dxfId="57" priority="59" operator="containsText" text="AMARILLO">
      <formula>NOT(ISERROR(SEARCH("AMARILLO",AK109)))</formula>
    </cfRule>
    <cfRule type="containsText" dxfId="56" priority="60" operator="containsText" text="VERDE">
      <formula>NOT(ISERROR(SEARCH("VERDE",AK109)))</formula>
    </cfRule>
  </conditionalFormatting>
  <conditionalFormatting sqref="AG113">
    <cfRule type="cellIs" dxfId="55" priority="53" operator="equal">
      <formula>0</formula>
    </cfRule>
    <cfRule type="containsText" dxfId="54" priority="54" operator="containsText" text="ROJO">
      <formula>NOT(ISERROR(SEARCH("ROJO",AG113)))</formula>
    </cfRule>
    <cfRule type="containsText" dxfId="53" priority="55" operator="containsText" text="AMARILLO">
      <formula>NOT(ISERROR(SEARCH("AMARILLO",AG113)))</formula>
    </cfRule>
    <cfRule type="containsText" dxfId="52" priority="56" operator="containsText" text="VERDE">
      <formula>NOT(ISERROR(SEARCH("VERDE",AG113)))</formula>
    </cfRule>
  </conditionalFormatting>
  <conditionalFormatting sqref="AK113">
    <cfRule type="cellIs" dxfId="51" priority="49" operator="equal">
      <formula>0</formula>
    </cfRule>
    <cfRule type="containsText" dxfId="50" priority="50" operator="containsText" text="ROJO">
      <formula>NOT(ISERROR(SEARCH("ROJO",AK113)))</formula>
    </cfRule>
    <cfRule type="containsText" dxfId="49" priority="51" operator="containsText" text="AMARILLO">
      <formula>NOT(ISERROR(SEARCH("AMARILLO",AK113)))</formula>
    </cfRule>
    <cfRule type="containsText" dxfId="48" priority="52" operator="containsText" text="VERDE">
      <formula>NOT(ISERROR(SEARCH("VERDE",AK113)))</formula>
    </cfRule>
  </conditionalFormatting>
  <conditionalFormatting sqref="AG121">
    <cfRule type="cellIs" dxfId="47" priority="45" operator="equal">
      <formula>0</formula>
    </cfRule>
    <cfRule type="containsText" dxfId="46" priority="46" operator="containsText" text="ROJO">
      <formula>NOT(ISERROR(SEARCH("ROJO",AG121)))</formula>
    </cfRule>
    <cfRule type="containsText" dxfId="45" priority="47" operator="containsText" text="AMARILLO">
      <formula>NOT(ISERROR(SEARCH("AMARILLO",AG121)))</formula>
    </cfRule>
    <cfRule type="containsText" dxfId="44" priority="48" operator="containsText" text="VERDE">
      <formula>NOT(ISERROR(SEARCH("VERDE",AG121)))</formula>
    </cfRule>
  </conditionalFormatting>
  <conditionalFormatting sqref="AK121">
    <cfRule type="cellIs" dxfId="43" priority="41" operator="equal">
      <formula>0</formula>
    </cfRule>
    <cfRule type="containsText" dxfId="42" priority="42" operator="containsText" text="ROJO">
      <formula>NOT(ISERROR(SEARCH("ROJO",AK121)))</formula>
    </cfRule>
    <cfRule type="containsText" dxfId="41" priority="43" operator="containsText" text="AMARILLO">
      <formula>NOT(ISERROR(SEARCH("AMARILLO",AK121)))</formula>
    </cfRule>
    <cfRule type="containsText" dxfId="40" priority="44" operator="containsText" text="VERDE">
      <formula>NOT(ISERROR(SEARCH("VERDE",AK121)))</formula>
    </cfRule>
  </conditionalFormatting>
  <conditionalFormatting sqref="AG122">
    <cfRule type="cellIs" dxfId="39" priority="37" operator="equal">
      <formula>0</formula>
    </cfRule>
    <cfRule type="containsText" dxfId="38" priority="38" operator="containsText" text="ROJO">
      <formula>NOT(ISERROR(SEARCH("ROJO",AG122)))</formula>
    </cfRule>
    <cfRule type="containsText" dxfId="37" priority="39" operator="containsText" text="AMARILLO">
      <formula>NOT(ISERROR(SEARCH("AMARILLO",AG122)))</formula>
    </cfRule>
    <cfRule type="containsText" dxfId="36" priority="40" operator="containsText" text="VERDE">
      <formula>NOT(ISERROR(SEARCH("VERDE",AG122)))</formula>
    </cfRule>
  </conditionalFormatting>
  <conditionalFormatting sqref="AK122">
    <cfRule type="cellIs" dxfId="35" priority="33" operator="equal">
      <formula>0</formula>
    </cfRule>
    <cfRule type="containsText" dxfId="34" priority="34" operator="containsText" text="ROJO">
      <formula>NOT(ISERROR(SEARCH("ROJO",AK122)))</formula>
    </cfRule>
    <cfRule type="containsText" dxfId="33" priority="35" operator="containsText" text="AMARILLO">
      <formula>NOT(ISERROR(SEARCH("AMARILLO",AK122)))</formula>
    </cfRule>
    <cfRule type="containsText" dxfId="32" priority="36" operator="containsText" text="VERDE">
      <formula>NOT(ISERROR(SEARCH("VERDE",AK122)))</formula>
    </cfRule>
  </conditionalFormatting>
  <conditionalFormatting sqref="AG127">
    <cfRule type="cellIs" dxfId="31" priority="29" operator="equal">
      <formula>0</formula>
    </cfRule>
    <cfRule type="containsText" dxfId="30" priority="30" operator="containsText" text="ROJO">
      <formula>NOT(ISERROR(SEARCH("ROJO",AG127)))</formula>
    </cfRule>
    <cfRule type="containsText" dxfId="29" priority="31" operator="containsText" text="AMARILLO">
      <formula>NOT(ISERROR(SEARCH("AMARILLO",AG127)))</formula>
    </cfRule>
    <cfRule type="containsText" dxfId="28" priority="32" operator="containsText" text="VERDE">
      <formula>NOT(ISERROR(SEARCH("VERDE",AG127)))</formula>
    </cfRule>
  </conditionalFormatting>
  <conditionalFormatting sqref="AK127">
    <cfRule type="cellIs" dxfId="27" priority="25" operator="equal">
      <formula>0</formula>
    </cfRule>
    <cfRule type="containsText" dxfId="26" priority="26" operator="containsText" text="ROJO">
      <formula>NOT(ISERROR(SEARCH("ROJO",AK127)))</formula>
    </cfRule>
    <cfRule type="containsText" dxfId="25" priority="27" operator="containsText" text="AMARILLO">
      <formula>NOT(ISERROR(SEARCH("AMARILLO",AK127)))</formula>
    </cfRule>
    <cfRule type="containsText" dxfId="24" priority="28" operator="containsText" text="VERDE">
      <formula>NOT(ISERROR(SEARCH("VERDE",AK127)))</formula>
    </cfRule>
  </conditionalFormatting>
  <conditionalFormatting sqref="AG153">
    <cfRule type="cellIs" dxfId="23" priority="21" operator="equal">
      <formula>0</formula>
    </cfRule>
    <cfRule type="containsText" dxfId="22" priority="22" operator="containsText" text="ROJO">
      <formula>NOT(ISERROR(SEARCH("ROJO",AG153)))</formula>
    </cfRule>
    <cfRule type="containsText" dxfId="21" priority="23" operator="containsText" text="AMARILLO">
      <formula>NOT(ISERROR(SEARCH("AMARILLO",AG153)))</formula>
    </cfRule>
    <cfRule type="containsText" dxfId="20" priority="24" operator="containsText" text="VERDE">
      <formula>NOT(ISERROR(SEARCH("VERDE",AG153)))</formula>
    </cfRule>
  </conditionalFormatting>
  <conditionalFormatting sqref="AK153">
    <cfRule type="cellIs" dxfId="19" priority="17" operator="equal">
      <formula>0</formula>
    </cfRule>
    <cfRule type="containsText" dxfId="18" priority="18" operator="containsText" text="ROJO">
      <formula>NOT(ISERROR(SEARCH("ROJO",AK153)))</formula>
    </cfRule>
    <cfRule type="containsText" dxfId="17" priority="19" operator="containsText" text="AMARILLO">
      <formula>NOT(ISERROR(SEARCH("AMARILLO",AK153)))</formula>
    </cfRule>
    <cfRule type="containsText" dxfId="16" priority="20" operator="containsText" text="VERDE">
      <formula>NOT(ISERROR(SEARCH("VERDE",AK153)))</formula>
    </cfRule>
  </conditionalFormatting>
  <conditionalFormatting sqref="AG154">
    <cfRule type="cellIs" dxfId="15" priority="13" operator="equal">
      <formula>0</formula>
    </cfRule>
    <cfRule type="containsText" dxfId="14" priority="14" operator="containsText" text="ROJO">
      <formula>NOT(ISERROR(SEARCH("ROJO",AG154)))</formula>
    </cfRule>
    <cfRule type="containsText" dxfId="13" priority="15" operator="containsText" text="AMARILLO">
      <formula>NOT(ISERROR(SEARCH("AMARILLO",AG154)))</formula>
    </cfRule>
    <cfRule type="containsText" dxfId="12" priority="16" operator="containsText" text="VERDE">
      <formula>NOT(ISERROR(SEARCH("VERDE",AG154)))</formula>
    </cfRule>
  </conditionalFormatting>
  <conditionalFormatting sqref="AK154">
    <cfRule type="cellIs" dxfId="11" priority="9" operator="equal">
      <formula>0</formula>
    </cfRule>
    <cfRule type="containsText" dxfId="10" priority="10" operator="containsText" text="ROJO">
      <formula>NOT(ISERROR(SEARCH("ROJO",AK154)))</formula>
    </cfRule>
    <cfRule type="containsText" dxfId="9" priority="11" operator="containsText" text="AMARILLO">
      <formula>NOT(ISERROR(SEARCH("AMARILLO",AK154)))</formula>
    </cfRule>
    <cfRule type="containsText" dxfId="8" priority="12" operator="containsText" text="VERDE">
      <formula>NOT(ISERROR(SEARCH("VERDE",AK154)))</formula>
    </cfRule>
  </conditionalFormatting>
  <conditionalFormatting sqref="AG160">
    <cfRule type="cellIs" dxfId="7" priority="5" operator="equal">
      <formula>0</formula>
    </cfRule>
    <cfRule type="containsText" dxfId="6" priority="6" operator="containsText" text="ROJO">
      <formula>NOT(ISERROR(SEARCH("ROJO",AG160)))</formula>
    </cfRule>
    <cfRule type="containsText" dxfId="5" priority="7" operator="containsText" text="AMARILLO">
      <formula>NOT(ISERROR(SEARCH("AMARILLO",AG160)))</formula>
    </cfRule>
    <cfRule type="containsText" dxfId="4" priority="8" operator="containsText" text="VERDE">
      <formula>NOT(ISERROR(SEARCH("VERDE",AG160)))</formula>
    </cfRule>
  </conditionalFormatting>
  <conditionalFormatting sqref="AK160">
    <cfRule type="cellIs" dxfId="3" priority="1" operator="equal">
      <formula>0</formula>
    </cfRule>
    <cfRule type="containsText" dxfId="2" priority="2" operator="containsText" text="ROJO">
      <formula>NOT(ISERROR(SEARCH("ROJO",AK160)))</formula>
    </cfRule>
    <cfRule type="containsText" dxfId="1" priority="3" operator="containsText" text="AMARILLO">
      <formula>NOT(ISERROR(SEARCH("AMARILLO",AK160)))</formula>
    </cfRule>
    <cfRule type="containsText" dxfId="0" priority="4" operator="containsText" text="VERDE">
      <formula>NOT(ISERROR(SEARCH("VERDE",AK160)))</formula>
    </cfRule>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6"/>
  <sheetViews>
    <sheetView topLeftCell="A25" zoomScale="120" zoomScaleNormal="120" workbookViewId="0">
      <selection activeCell="C28" sqref="C28"/>
    </sheetView>
  </sheetViews>
  <sheetFormatPr baseColWidth="10" defaultColWidth="11.42578125" defaultRowHeight="16.5" x14ac:dyDescent="0.3"/>
  <cols>
    <col min="1" max="1" width="14.5703125" style="4" customWidth="1"/>
    <col min="2" max="2" width="24.85546875" style="4" customWidth="1"/>
    <col min="3" max="3" width="77.28515625" style="9" customWidth="1"/>
    <col min="4" max="4" width="13.7109375" style="4" customWidth="1"/>
    <col min="5" max="5" width="15.7109375" style="4" customWidth="1"/>
    <col min="6" max="6" width="39" style="10" customWidth="1"/>
    <col min="7" max="16384" width="11.42578125" style="4"/>
  </cols>
  <sheetData>
    <row r="1" spans="1:6" x14ac:dyDescent="0.3">
      <c r="A1" s="11" t="s">
        <v>5</v>
      </c>
      <c r="B1" s="12"/>
      <c r="C1" s="12"/>
      <c r="D1" s="12"/>
      <c r="E1" s="12"/>
      <c r="F1" s="13"/>
    </row>
    <row r="2" spans="1:6" x14ac:dyDescent="0.3">
      <c r="A2" s="128" t="s">
        <v>4</v>
      </c>
      <c r="B2" s="128"/>
      <c r="C2" s="14" t="s">
        <v>7</v>
      </c>
      <c r="D2" s="14" t="s">
        <v>8</v>
      </c>
      <c r="E2" s="14" t="s">
        <v>29</v>
      </c>
      <c r="F2" s="15" t="s">
        <v>10</v>
      </c>
    </row>
    <row r="3" spans="1:6" ht="14.65" customHeight="1" x14ac:dyDescent="0.3">
      <c r="A3" s="129" t="s">
        <v>75</v>
      </c>
      <c r="B3" s="17" t="s">
        <v>71</v>
      </c>
      <c r="C3" s="5" t="s">
        <v>22</v>
      </c>
      <c r="D3" s="6" t="s">
        <v>82</v>
      </c>
      <c r="E3" s="6" t="s">
        <v>79</v>
      </c>
      <c r="F3" s="7" t="s">
        <v>55</v>
      </c>
    </row>
    <row r="4" spans="1:6" x14ac:dyDescent="0.3">
      <c r="A4" s="130"/>
      <c r="B4" s="39" t="s">
        <v>72</v>
      </c>
      <c r="C4" s="5" t="s">
        <v>77</v>
      </c>
      <c r="D4" s="6" t="s">
        <v>82</v>
      </c>
      <c r="E4" s="6" t="s">
        <v>80</v>
      </c>
      <c r="F4" s="7">
        <v>2024</v>
      </c>
    </row>
    <row r="5" spans="1:6" ht="29.45" customHeight="1" x14ac:dyDescent="0.3">
      <c r="A5" s="130"/>
      <c r="B5" s="39" t="s">
        <v>73</v>
      </c>
      <c r="C5" s="5" t="s">
        <v>78</v>
      </c>
      <c r="D5" s="6" t="s">
        <v>82</v>
      </c>
      <c r="E5" s="6" t="s">
        <v>81</v>
      </c>
      <c r="F5" s="28" t="s">
        <v>63</v>
      </c>
    </row>
    <row r="6" spans="1:6" ht="25.5" customHeight="1" x14ac:dyDescent="0.3">
      <c r="A6" s="130"/>
      <c r="B6" s="17" t="s">
        <v>117</v>
      </c>
      <c r="C6" s="5" t="s">
        <v>118</v>
      </c>
      <c r="D6" s="6" t="s">
        <v>82</v>
      </c>
      <c r="E6" s="6" t="s">
        <v>81</v>
      </c>
      <c r="F6" s="28" t="s">
        <v>25</v>
      </c>
    </row>
    <row r="7" spans="1:6" ht="56.65" customHeight="1" x14ac:dyDescent="0.3">
      <c r="A7" s="131"/>
      <c r="B7" s="17" t="s">
        <v>74</v>
      </c>
      <c r="C7" s="5" t="s">
        <v>84</v>
      </c>
      <c r="D7" s="6" t="s">
        <v>82</v>
      </c>
      <c r="E7" s="6" t="s">
        <v>83</v>
      </c>
      <c r="F7" s="7" t="s">
        <v>56</v>
      </c>
    </row>
    <row r="8" spans="1:6" ht="55.15" customHeight="1" x14ac:dyDescent="0.3">
      <c r="A8" s="132" t="s">
        <v>50</v>
      </c>
      <c r="B8" s="16" t="s">
        <v>85</v>
      </c>
      <c r="C8" s="5" t="s">
        <v>67</v>
      </c>
      <c r="D8" s="6" t="s">
        <v>82</v>
      </c>
      <c r="E8" s="6" t="s">
        <v>30</v>
      </c>
      <c r="F8" s="7" t="s">
        <v>66</v>
      </c>
    </row>
    <row r="9" spans="1:6" ht="25.5" x14ac:dyDescent="0.3">
      <c r="A9" s="133"/>
      <c r="B9" s="16" t="s">
        <v>86</v>
      </c>
      <c r="C9" s="5" t="s">
        <v>27</v>
      </c>
      <c r="D9" s="6" t="s">
        <v>82</v>
      </c>
      <c r="E9" s="6" t="s">
        <v>30</v>
      </c>
      <c r="F9" s="7" t="s">
        <v>68</v>
      </c>
    </row>
    <row r="10" spans="1:6" ht="82.5" x14ac:dyDescent="0.3">
      <c r="A10" s="133"/>
      <c r="B10" s="16" t="s">
        <v>87</v>
      </c>
      <c r="C10" s="5" t="s">
        <v>23</v>
      </c>
      <c r="D10" s="6" t="s">
        <v>82</v>
      </c>
      <c r="E10" s="6" t="s">
        <v>32</v>
      </c>
      <c r="F10" s="7" t="s">
        <v>69</v>
      </c>
    </row>
    <row r="11" spans="1:6" ht="27" x14ac:dyDescent="0.3">
      <c r="A11" s="133"/>
      <c r="B11" s="16" t="s">
        <v>88</v>
      </c>
      <c r="C11" s="5" t="s">
        <v>111</v>
      </c>
      <c r="D11" s="6" t="s">
        <v>82</v>
      </c>
      <c r="E11" s="6" t="s">
        <v>32</v>
      </c>
      <c r="F11" s="7" t="s">
        <v>57</v>
      </c>
    </row>
    <row r="12" spans="1:6" ht="99" x14ac:dyDescent="0.3">
      <c r="A12" s="133"/>
      <c r="B12" s="16" t="s">
        <v>89</v>
      </c>
      <c r="C12" s="5" t="s">
        <v>28</v>
      </c>
      <c r="D12" s="6" t="s">
        <v>82</v>
      </c>
      <c r="E12" s="6" t="s">
        <v>32</v>
      </c>
      <c r="F12" s="7" t="s">
        <v>59</v>
      </c>
    </row>
    <row r="13" spans="1:6" ht="165" x14ac:dyDescent="0.3">
      <c r="A13" s="133"/>
      <c r="B13" s="16" t="s">
        <v>90</v>
      </c>
      <c r="C13" s="5" t="s">
        <v>44</v>
      </c>
      <c r="D13" s="6" t="s">
        <v>82</v>
      </c>
      <c r="E13" s="6" t="s">
        <v>32</v>
      </c>
      <c r="F13" s="7" t="s">
        <v>58</v>
      </c>
    </row>
    <row r="14" spans="1:6" ht="148.5" x14ac:dyDescent="0.3">
      <c r="A14" s="133"/>
      <c r="B14" s="16" t="s">
        <v>91</v>
      </c>
      <c r="C14" s="5" t="s">
        <v>33</v>
      </c>
      <c r="D14" s="6" t="s">
        <v>82</v>
      </c>
      <c r="E14" s="6" t="s">
        <v>32</v>
      </c>
      <c r="F14" s="7" t="s">
        <v>64</v>
      </c>
    </row>
    <row r="15" spans="1:6" ht="89.25" x14ac:dyDescent="0.3">
      <c r="A15" s="133"/>
      <c r="B15" s="44" t="s">
        <v>92</v>
      </c>
      <c r="C15" s="5" t="s">
        <v>24</v>
      </c>
      <c r="D15" s="6" t="s">
        <v>82</v>
      </c>
      <c r="E15" s="6" t="s">
        <v>30</v>
      </c>
      <c r="F15" s="7" t="s">
        <v>26</v>
      </c>
    </row>
    <row r="16" spans="1:6" ht="107.65" customHeight="1" x14ac:dyDescent="0.3">
      <c r="A16" s="133"/>
      <c r="B16" s="44" t="s">
        <v>93</v>
      </c>
      <c r="C16" s="5" t="s">
        <v>34</v>
      </c>
      <c r="D16" s="6" t="s">
        <v>82</v>
      </c>
      <c r="E16" s="7" t="s">
        <v>30</v>
      </c>
      <c r="F16" s="7" t="s">
        <v>35</v>
      </c>
    </row>
    <row r="17" spans="1:6" ht="38.25" x14ac:dyDescent="0.3">
      <c r="A17" s="133"/>
      <c r="B17" s="44" t="s">
        <v>94</v>
      </c>
      <c r="C17" s="5" t="s">
        <v>37</v>
      </c>
      <c r="D17" s="6" t="s">
        <v>82</v>
      </c>
      <c r="E17" s="7" t="s">
        <v>30</v>
      </c>
      <c r="F17" s="7" t="s">
        <v>6</v>
      </c>
    </row>
    <row r="18" spans="1:6" ht="102" x14ac:dyDescent="0.3">
      <c r="A18" s="133"/>
      <c r="B18" s="44" t="s">
        <v>95</v>
      </c>
      <c r="C18" s="5" t="s">
        <v>39</v>
      </c>
      <c r="D18" s="6" t="s">
        <v>82</v>
      </c>
      <c r="E18" s="7" t="s">
        <v>31</v>
      </c>
      <c r="F18" s="7">
        <v>45</v>
      </c>
    </row>
    <row r="19" spans="1:6" ht="25.5" x14ac:dyDescent="0.3">
      <c r="A19" s="133"/>
      <c r="B19" s="44" t="s">
        <v>96</v>
      </c>
      <c r="C19" s="5" t="s">
        <v>38</v>
      </c>
      <c r="D19" s="6" t="s">
        <v>82</v>
      </c>
      <c r="E19" s="7" t="s">
        <v>31</v>
      </c>
      <c r="F19" s="7">
        <v>2021</v>
      </c>
    </row>
    <row r="20" spans="1:6" ht="165" x14ac:dyDescent="0.3">
      <c r="A20" s="134"/>
      <c r="B20" s="44" t="s">
        <v>97</v>
      </c>
      <c r="C20" s="5" t="s">
        <v>41</v>
      </c>
      <c r="D20" s="6" t="s">
        <v>82</v>
      </c>
      <c r="E20" s="7" t="s">
        <v>32</v>
      </c>
      <c r="F20" s="7" t="s">
        <v>62</v>
      </c>
    </row>
    <row r="21" spans="1:6" ht="84" customHeight="1" x14ac:dyDescent="0.3">
      <c r="A21" s="125" t="s">
        <v>43</v>
      </c>
      <c r="B21" s="41" t="s">
        <v>98</v>
      </c>
      <c r="C21" s="5" t="s">
        <v>36</v>
      </c>
      <c r="D21" s="6" t="s">
        <v>82</v>
      </c>
      <c r="E21" s="7" t="s">
        <v>30</v>
      </c>
      <c r="F21" s="7" t="s">
        <v>61</v>
      </c>
    </row>
    <row r="22" spans="1:6" ht="84" customHeight="1" x14ac:dyDescent="0.3">
      <c r="A22" s="126"/>
      <c r="B22" s="42" t="s">
        <v>99</v>
      </c>
      <c r="C22" s="5" t="s">
        <v>52</v>
      </c>
      <c r="D22" s="6" t="s">
        <v>82</v>
      </c>
      <c r="E22" s="6" t="s">
        <v>51</v>
      </c>
      <c r="F22" s="32">
        <v>1.3001</v>
      </c>
    </row>
    <row r="23" spans="1:6" ht="84" customHeight="1" x14ac:dyDescent="0.3">
      <c r="A23" s="126"/>
      <c r="B23" s="42" t="s">
        <v>100</v>
      </c>
      <c r="C23" s="5" t="s">
        <v>53</v>
      </c>
      <c r="D23" s="6" t="s">
        <v>82</v>
      </c>
      <c r="E23" s="6" t="s">
        <v>51</v>
      </c>
      <c r="F23" s="32">
        <v>1.0001</v>
      </c>
    </row>
    <row r="24" spans="1:6" ht="84" customHeight="1" x14ac:dyDescent="0.3">
      <c r="A24" s="126"/>
      <c r="B24" s="42" t="s">
        <v>101</v>
      </c>
      <c r="C24" s="5" t="s">
        <v>54</v>
      </c>
      <c r="D24" s="6" t="s">
        <v>82</v>
      </c>
      <c r="E24" s="6" t="s">
        <v>51</v>
      </c>
      <c r="F24" s="32">
        <v>1E-4</v>
      </c>
    </row>
    <row r="25" spans="1:6" x14ac:dyDescent="0.3">
      <c r="A25" s="126"/>
      <c r="B25" s="41" t="s">
        <v>102</v>
      </c>
      <c r="C25" s="5" t="s">
        <v>12</v>
      </c>
      <c r="D25" s="6" t="s">
        <v>82</v>
      </c>
      <c r="E25" s="6" t="s">
        <v>31</v>
      </c>
      <c r="F25" s="29">
        <v>26</v>
      </c>
    </row>
    <row r="26" spans="1:6" x14ac:dyDescent="0.3">
      <c r="A26" s="126"/>
      <c r="B26" s="41" t="s">
        <v>103</v>
      </c>
      <c r="C26" s="5" t="s">
        <v>21</v>
      </c>
      <c r="D26" s="6" t="s">
        <v>82</v>
      </c>
      <c r="E26" s="6" t="s">
        <v>31</v>
      </c>
      <c r="F26" s="29">
        <v>26</v>
      </c>
    </row>
    <row r="27" spans="1:6" ht="27" x14ac:dyDescent="0.3">
      <c r="A27" s="127"/>
      <c r="B27" s="41" t="s">
        <v>104</v>
      </c>
      <c r="C27" s="5" t="s">
        <v>40</v>
      </c>
      <c r="D27" s="6" t="s">
        <v>82</v>
      </c>
      <c r="E27" s="7" t="s">
        <v>30</v>
      </c>
      <c r="F27" s="29" t="s">
        <v>60</v>
      </c>
    </row>
    <row r="28" spans="1:6" ht="25.5" x14ac:dyDescent="0.3">
      <c r="A28" s="113" t="s">
        <v>0</v>
      </c>
      <c r="B28" s="19" t="s">
        <v>105</v>
      </c>
      <c r="C28" s="8" t="s">
        <v>112</v>
      </c>
      <c r="D28" s="7" t="s">
        <v>82</v>
      </c>
      <c r="E28" s="6" t="s">
        <v>31</v>
      </c>
      <c r="F28" s="7">
        <v>0</v>
      </c>
    </row>
    <row r="29" spans="1:6" ht="66" x14ac:dyDescent="0.3">
      <c r="A29" s="114"/>
      <c r="B29" s="19" t="s">
        <v>106</v>
      </c>
      <c r="C29" s="8" t="s">
        <v>13</v>
      </c>
      <c r="D29" s="7" t="s">
        <v>9</v>
      </c>
      <c r="E29" s="6" t="s">
        <v>31</v>
      </c>
      <c r="F29" s="7">
        <v>0</v>
      </c>
    </row>
    <row r="30" spans="1:6" ht="32.25" customHeight="1" x14ac:dyDescent="0.3">
      <c r="A30" s="114"/>
      <c r="B30" s="19" t="s">
        <v>107</v>
      </c>
      <c r="C30" s="8" t="s">
        <v>14</v>
      </c>
      <c r="D30" s="7" t="s">
        <v>9</v>
      </c>
      <c r="E30" s="6" t="s">
        <v>31</v>
      </c>
      <c r="F30" s="33">
        <f>IF(F29=0,0,IFERROR(F29/F28,""))</f>
        <v>0</v>
      </c>
    </row>
    <row r="31" spans="1:6" ht="25.5" customHeight="1" x14ac:dyDescent="0.3">
      <c r="A31" s="115"/>
      <c r="B31" s="19" t="s">
        <v>108</v>
      </c>
      <c r="C31" s="5" t="s">
        <v>49</v>
      </c>
      <c r="D31" s="7" t="s">
        <v>9</v>
      </c>
      <c r="E31" s="7" t="s">
        <v>30</v>
      </c>
      <c r="F31" s="34">
        <f>IF(F30="","",IF(F30&gt;1.3,"Rojo",IF(F$21="Ascendente",IF(AND(F30=0,F30=0),0,IF(AND(F30&lt;=F$22,F30&gt;0),"Rojo",IF(AND(F30&gt;F$22,F30&lt;=F$23),"Amarillo",IF(AND(F30&gt;F$23,F30&lt;=F$24),"Verde")))),IF(F$21="Descendente",IF(AND(F30&gt;=F$24,F30&lt;F$23),"Verde",IF(AND(F30&gt;=F$23,F30&lt;F$22),"Amarillo",IF(AND(F30&gt;=F$22,F30&gt;1.3),"Rojo",0)))))))</f>
        <v>0</v>
      </c>
    </row>
    <row r="32" spans="1:6" ht="25.5" x14ac:dyDescent="0.3">
      <c r="A32" s="116" t="s">
        <v>1</v>
      </c>
      <c r="B32" s="20" t="s">
        <v>105</v>
      </c>
      <c r="C32" s="8" t="s">
        <v>113</v>
      </c>
      <c r="D32" s="7" t="s">
        <v>82</v>
      </c>
      <c r="E32" s="6" t="s">
        <v>31</v>
      </c>
      <c r="F32" s="7">
        <v>0</v>
      </c>
    </row>
    <row r="33" spans="1:6" ht="66" x14ac:dyDescent="0.3">
      <c r="A33" s="117"/>
      <c r="B33" s="20" t="s">
        <v>106</v>
      </c>
      <c r="C33" s="8" t="s">
        <v>17</v>
      </c>
      <c r="D33" s="7" t="s">
        <v>9</v>
      </c>
      <c r="E33" s="6" t="s">
        <v>31</v>
      </c>
      <c r="F33" s="7">
        <v>0</v>
      </c>
    </row>
    <row r="34" spans="1:6" ht="66" x14ac:dyDescent="0.3">
      <c r="A34" s="117"/>
      <c r="B34" s="20" t="s">
        <v>107</v>
      </c>
      <c r="C34" s="8" t="s">
        <v>15</v>
      </c>
      <c r="D34" s="7" t="s">
        <v>9</v>
      </c>
      <c r="E34" s="6" t="s">
        <v>31</v>
      </c>
      <c r="F34" s="33">
        <f>IF(F33=0,0,IFERROR(F33/F32,""))</f>
        <v>0</v>
      </c>
    </row>
    <row r="35" spans="1:6" ht="66" x14ac:dyDescent="0.3">
      <c r="A35" s="118"/>
      <c r="B35" s="20" t="s">
        <v>108</v>
      </c>
      <c r="C35" s="5" t="s">
        <v>49</v>
      </c>
      <c r="D35" s="7" t="s">
        <v>9</v>
      </c>
      <c r="E35" s="7" t="s">
        <v>30</v>
      </c>
      <c r="F35" s="34">
        <f>IF(F34="","",IF(F34&gt;1.3,"Rojo",IF(F$21="Ascendente",IF(AND(F34=0,F34=0),0,IF(AND(F34&lt;=F$22,F34&gt;0),"Rojo",IF(AND(F34&gt;F$22,F34&lt;=F$23),"Amarillo",IF(AND(F34&gt;F$23,F34&lt;=F$24),"Verde")))),IF(F$21="Descendente",IF(AND(F34&gt;=F$24,F34&lt;F$23),"Verde",IF(AND(F34&gt;=F$23,F34&lt;F$22),"Amarillo",IF(AND(F34&gt;=F$22,F34&gt;1.3),"Rojo",0)))))))</f>
        <v>0</v>
      </c>
    </row>
    <row r="36" spans="1:6" ht="25.5" x14ac:dyDescent="0.3">
      <c r="A36" s="106" t="s">
        <v>2</v>
      </c>
      <c r="B36" s="21" t="s">
        <v>105</v>
      </c>
      <c r="C36" s="8" t="s">
        <v>114</v>
      </c>
      <c r="D36" s="7" t="s">
        <v>82</v>
      </c>
      <c r="E36" s="6" t="s">
        <v>31</v>
      </c>
      <c r="F36" s="7">
        <v>0</v>
      </c>
    </row>
    <row r="37" spans="1:6" ht="66" x14ac:dyDescent="0.3">
      <c r="A37" s="107"/>
      <c r="B37" s="21" t="s">
        <v>106</v>
      </c>
      <c r="C37" s="8" t="s">
        <v>18</v>
      </c>
      <c r="D37" s="7" t="s">
        <v>9</v>
      </c>
      <c r="E37" s="6" t="s">
        <v>31</v>
      </c>
      <c r="F37" s="7">
        <v>0</v>
      </c>
    </row>
    <row r="38" spans="1:6" ht="66" x14ac:dyDescent="0.3">
      <c r="A38" s="107"/>
      <c r="B38" s="21" t="s">
        <v>107</v>
      </c>
      <c r="C38" s="8" t="s">
        <v>16</v>
      </c>
      <c r="D38" s="7" t="s">
        <v>9</v>
      </c>
      <c r="E38" s="6" t="s">
        <v>31</v>
      </c>
      <c r="F38" s="33">
        <f>IF(F37=0,0,IFERROR(F37/F36,""))</f>
        <v>0</v>
      </c>
    </row>
    <row r="39" spans="1:6" ht="66" x14ac:dyDescent="0.3">
      <c r="A39" s="108"/>
      <c r="B39" s="21" t="s">
        <v>108</v>
      </c>
      <c r="C39" s="5" t="s">
        <v>48</v>
      </c>
      <c r="D39" s="7" t="s">
        <v>9</v>
      </c>
      <c r="E39" s="7" t="s">
        <v>30</v>
      </c>
      <c r="F39" s="34">
        <f>IF(F38="","",IF(F38&gt;1.3,"Rojo",IF(F$21="Ascendente",IF(AND(F38=0,F38=0),0,IF(AND(F38&lt;=F$22,F38&gt;0),"Rojo",IF(AND(F38&gt;F$22,F38&lt;=F$23),"Amarillo",IF(AND(F38&gt;F$23,F38&lt;=F$24),"Verde")))),IF(F$21="Descendente",IF(AND(F38&gt;=F$24,F38&lt;F$23),"Verde",IF(AND(F38&gt;=F$23,F38&lt;F$22),"Amarillo",IF(AND(F38&gt;=F$22,F38&gt;1.3),"Rojo",0)))))))</f>
        <v>0</v>
      </c>
    </row>
    <row r="40" spans="1:6" ht="25.5" x14ac:dyDescent="0.3">
      <c r="A40" s="109" t="s">
        <v>3</v>
      </c>
      <c r="B40" s="22" t="s">
        <v>105</v>
      </c>
      <c r="C40" s="8" t="s">
        <v>115</v>
      </c>
      <c r="D40" s="7" t="s">
        <v>82</v>
      </c>
      <c r="E40" s="6" t="s">
        <v>31</v>
      </c>
      <c r="F40" s="7">
        <v>26</v>
      </c>
    </row>
    <row r="41" spans="1:6" ht="66" x14ac:dyDescent="0.3">
      <c r="A41" s="110"/>
      <c r="B41" s="22" t="s">
        <v>106</v>
      </c>
      <c r="C41" s="8" t="s">
        <v>20</v>
      </c>
      <c r="D41" s="7" t="s">
        <v>9</v>
      </c>
      <c r="E41" s="6" t="s">
        <v>31</v>
      </c>
      <c r="F41" s="7">
        <v>30</v>
      </c>
    </row>
    <row r="42" spans="1:6" ht="66" x14ac:dyDescent="0.3">
      <c r="A42" s="110"/>
      <c r="B42" s="22" t="s">
        <v>107</v>
      </c>
      <c r="C42" s="8" t="s">
        <v>19</v>
      </c>
      <c r="D42" s="7" t="s">
        <v>9</v>
      </c>
      <c r="E42" s="6" t="s">
        <v>31</v>
      </c>
      <c r="F42" s="33">
        <f>IF(F41=0,0,IFERROR(F41/F40,""))</f>
        <v>1.1538461538461537</v>
      </c>
    </row>
    <row r="43" spans="1:6" ht="66" x14ac:dyDescent="0.3">
      <c r="A43" s="111"/>
      <c r="B43" s="22" t="s">
        <v>108</v>
      </c>
      <c r="C43" s="5" t="s">
        <v>47</v>
      </c>
      <c r="D43" s="7" t="s">
        <v>9</v>
      </c>
      <c r="E43" s="7" t="s">
        <v>30</v>
      </c>
      <c r="F43" s="34" t="str">
        <f>IF(F42="","",IF(F42&gt;1.3,"Rojo",IF(F$21="Ascendente",IF(AND(F42=0,F42=0),0,IF(AND(F42&lt;=F$22,F42&gt;0),"Rojo",IF(AND(F42&gt;F$22,F42&lt;=F$23),"Amarillo",IF(AND(F42&gt;F$23,F42&lt;=F$24),"Verde")))),IF(F$21="Descendente",IF(AND(F42&gt;=F$24,F42&lt;F$23),"Verde",IF(AND(F42&gt;=F$23,F42&lt;F$22),"Amarillo",IF(AND(F42&gt;=F$22,F42&gt;1.3),"Rojo",0)))))))</f>
        <v>Amarillo</v>
      </c>
    </row>
    <row r="44" spans="1:6" ht="25.5" x14ac:dyDescent="0.3">
      <c r="A44" s="112" t="s">
        <v>42</v>
      </c>
      <c r="B44" s="41" t="s">
        <v>109</v>
      </c>
      <c r="C44" s="5" t="s">
        <v>116</v>
      </c>
      <c r="D44" s="6" t="s">
        <v>82</v>
      </c>
      <c r="E44" s="6" t="s">
        <v>31</v>
      </c>
      <c r="F44" s="7">
        <v>30</v>
      </c>
    </row>
    <row r="45" spans="1:6" x14ac:dyDescent="0.3">
      <c r="A45" s="112"/>
      <c r="B45" s="41" t="s">
        <v>110</v>
      </c>
      <c r="C45" s="5" t="s">
        <v>45</v>
      </c>
      <c r="D45" s="6" t="s">
        <v>82</v>
      </c>
      <c r="E45" s="6" t="s">
        <v>31</v>
      </c>
      <c r="F45" s="35">
        <f>IF(F44=0,0,IFERROR(F44/F26,""))</f>
        <v>1.1538461538461537</v>
      </c>
    </row>
    <row r="46" spans="1:6" ht="25.5" x14ac:dyDescent="0.3">
      <c r="A46" s="112"/>
      <c r="B46" s="43" t="s">
        <v>108</v>
      </c>
      <c r="C46" s="5" t="s">
        <v>46</v>
      </c>
      <c r="D46" s="6" t="s">
        <v>82</v>
      </c>
      <c r="E46" s="7" t="s">
        <v>30</v>
      </c>
      <c r="F46" s="34" t="str">
        <f>IF(F45="","",IF(F45&gt;1.3,"Rojo",IF(F$21="Ascendente",IF(AND(F45=0,F45=0),0,IF(AND(F45&lt;=F$22,F45&gt;0),"Rojo",IF(AND(F45&gt;F$22,F45&lt;=F$23),"Amarillo",IF(AND(F45&gt;F$23,F45&lt;=F$24),"Verde")))),IF(F$21="Descendente",IF(AND(F45&gt;=F$24,F45&lt;F$23),"Verde",IF(AND(F45&gt;=F$23,F45&lt;F$22),"Amarillo",IF(AND(F45&gt;=F$22,F45&gt;1.3),"Rojo",0)))))))</f>
        <v>Amarillo</v>
      </c>
    </row>
  </sheetData>
  <autoFilter ref="A2:F46">
    <filterColumn colId="0" showButton="0"/>
  </autoFilter>
  <mergeCells count="9">
    <mergeCell ref="A44:A46"/>
    <mergeCell ref="A21:A27"/>
    <mergeCell ref="A40:A43"/>
    <mergeCell ref="A2:B2"/>
    <mergeCell ref="A28:A31"/>
    <mergeCell ref="A32:A35"/>
    <mergeCell ref="A36:A39"/>
    <mergeCell ref="A3:A7"/>
    <mergeCell ref="A8:A20"/>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Planeacion</cp:lastModifiedBy>
  <cp:revision>0</cp:revision>
  <cp:lastPrinted>2024-02-16T15:39:24Z</cp:lastPrinted>
  <dcterms:created xsi:type="dcterms:W3CDTF">2020-02-13T20:51:23Z</dcterms:created>
  <dcterms:modified xsi:type="dcterms:W3CDTF">2024-08-14T00:36:58Z</dcterms:modified>
</cp:coreProperties>
</file>